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202300"/>
  <mc:AlternateContent xmlns:mc="http://schemas.openxmlformats.org/markup-compatibility/2006">
    <mc:Choice Requires="x15">
      <x15ac:absPath xmlns:x15ac="http://schemas.microsoft.com/office/spreadsheetml/2010/11/ac" url="/Users/erikvanroessel/Library/CloudStorage/GoogleDrive-evroessel@gmail.com/Mijn Drive/IMPACTUS 2022/Tools/"/>
    </mc:Choice>
  </mc:AlternateContent>
  <xr:revisionPtr revIDLastSave="0" documentId="13_ncr:1_{6118EC30-606A-CE4F-8693-C982BB36EB01}" xr6:coauthVersionLast="47" xr6:coauthVersionMax="47" xr10:uidLastSave="{00000000-0000-0000-0000-000000000000}"/>
  <bookViews>
    <workbookView xWindow="25180" yWindow="500" windowWidth="44320" windowHeight="25660" activeTab="1" xr2:uid="{0618CF97-2AC3-DA4E-9B6A-11ED43F488E9}"/>
  </bookViews>
  <sheets>
    <sheet name="Totaal overzicht" sheetId="3" r:id="rId1"/>
    <sheet name="ZZP inkomen + lasten" sheetId="1" r:id="rId2"/>
    <sheet name="Loondienst inkomen"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1" l="1"/>
  <c r="H28" i="1"/>
  <c r="H34" i="1"/>
  <c r="H25" i="1"/>
  <c r="D28" i="1"/>
  <c r="H15" i="1"/>
  <c r="D15" i="1"/>
  <c r="D14" i="2"/>
  <c r="H13" i="1"/>
  <c r="H11" i="1" s="1"/>
  <c r="H12" i="1"/>
  <c r="H8" i="1"/>
  <c r="H9" i="1" s="1"/>
  <c r="H18" i="1" l="1"/>
  <c r="H23" i="1" l="1"/>
  <c r="H22" i="1"/>
  <c r="H21" i="1"/>
  <c r="H26" i="1" s="1"/>
  <c r="D9" i="2" l="1"/>
  <c r="D13" i="1"/>
  <c r="D12" i="1"/>
  <c r="D8" i="1"/>
  <c r="D9" i="1" s="1"/>
  <c r="D11" i="2" l="1"/>
  <c r="D28" i="2"/>
  <c r="H33" i="1" s="1"/>
  <c r="D11" i="1"/>
  <c r="D18" i="1" s="1"/>
  <c r="D20" i="1" s="1"/>
  <c r="D12" i="2" l="1"/>
  <c r="D21" i="1"/>
  <c r="D22" i="1"/>
  <c r="D23" i="1"/>
  <c r="D15" i="2" l="1"/>
  <c r="D17" i="2"/>
  <c r="D16" i="2"/>
  <c r="D18" i="2" s="1"/>
  <c r="D20" i="2" s="1"/>
  <c r="D30" i="2" s="1"/>
  <c r="D26" i="1"/>
  <c r="H30" i="1"/>
  <c r="H29" i="1"/>
  <c r="H31" i="1"/>
  <c r="D4" i="3" l="1"/>
  <c r="C14" i="3"/>
  <c r="D5" i="3" l="1"/>
  <c r="D7" i="3" s="1"/>
  <c r="D14" i="3"/>
</calcChain>
</file>

<file path=xl/sharedStrings.xml><?xml version="1.0" encoding="utf-8"?>
<sst xmlns="http://schemas.openxmlformats.org/spreadsheetml/2006/main" count="205" uniqueCount="130">
  <si>
    <t>Beschrijving</t>
  </si>
  <si>
    <t>Uurtarief</t>
  </si>
  <si>
    <t>Gewerkte uren p/j</t>
  </si>
  <si>
    <t>Jaarlijkse Omzet</t>
  </si>
  <si>
    <t>Bedrijfskosten</t>
  </si>
  <si>
    <t>Huisvesting</t>
  </si>
  <si>
    <t>Vervoer</t>
  </si>
  <si>
    <t>Overige</t>
  </si>
  <si>
    <t>Netto inkomen</t>
  </si>
  <si>
    <t>Toelichting</t>
  </si>
  <si>
    <t>is uurtarief * gewerkte uren</t>
  </si>
  <si>
    <t>Zelfstandigenaftrek</t>
  </si>
  <si>
    <t>Belasting</t>
  </si>
  <si>
    <t>Waarde/Formule</t>
  </si>
  <si>
    <t>Bruto jaarsalaris</t>
  </si>
  <si>
    <t>Vakantiedagen per jaar</t>
  </si>
  <si>
    <t>Pensioenpremie (%)</t>
  </si>
  <si>
    <t>Waarde</t>
  </si>
  <si>
    <t>aanname 46 weken a 40 uur</t>
  </si>
  <si>
    <t>Totale waarde loondienst</t>
  </si>
  <si>
    <t>Verschil (loondienst - effectief ZZP)</t>
  </si>
  <si>
    <t>MKB Winstvrijstelling</t>
  </si>
  <si>
    <t>In 2025 betaal je in de nieuwe eerste schijf over je inkomen tot 38.441 euro 35,82 procent belasting. In de nieuwe tweede schijf betaal je over je inkomen tussen 38.441 en 76.817 euro 37,48 procent belasting. Over je inkomen boven 76.817 euro betaal je volgend jaar 49,5 procent, net als in 2024.</t>
  </si>
  <si>
    <t>&gt; 76817</t>
  </si>
  <si>
    <t>&gt; 38441 &lt; 76817</t>
  </si>
  <si>
    <t>&lt;38441</t>
  </si>
  <si>
    <t>wat rekent de zzp-er per uur verkoop</t>
  </si>
  <si>
    <t>Arbeidsongeschiktheidsverzekering p/j</t>
  </si>
  <si>
    <t>Ziekte doorbetaling</t>
  </si>
  <si>
    <t>Loonheffing totaal</t>
  </si>
  <si>
    <t>Rekenhulp 35,82%</t>
  </si>
  <si>
    <t>Rekenhulp 37,48%</t>
  </si>
  <si>
    <t>Rekenhulp 49,5%</t>
  </si>
  <si>
    <t>Pensioenopbouw waarde p/j</t>
  </si>
  <si>
    <t>Indien positief → loondienst interessanter</t>
  </si>
  <si>
    <t>bijv. loods € 800 p/m</t>
  </si>
  <si>
    <t xml:space="preserve"> = zelf invullen</t>
  </si>
  <si>
    <t>Benoemen als voordeel. Dit meerekenen betekent dat je ervan uitgaat dat mensen ziek worden en dat is niet de bedoeling.</t>
  </si>
  <si>
    <t>Totale opbrengst loondienst p/j</t>
  </si>
  <si>
    <t>Loondienst inkomen (totale opbrengst + voordelen)</t>
  </si>
  <si>
    <r>
      <t>Bruto belastbaar jaarsalaris *</t>
    </r>
    <r>
      <rPr>
        <b/>
        <vertAlign val="superscript"/>
        <sz val="12"/>
        <color theme="1"/>
        <rFont val="Georgia Pro"/>
      </rPr>
      <t>1</t>
    </r>
  </si>
  <si>
    <r>
      <t>Pensioen Franchise *</t>
    </r>
    <r>
      <rPr>
        <vertAlign val="superscript"/>
        <sz val="12"/>
        <color theme="1"/>
        <rFont val="Georgia Pro"/>
      </rPr>
      <t>2</t>
    </r>
  </si>
  <si>
    <r>
      <t>*</t>
    </r>
    <r>
      <rPr>
        <i/>
        <vertAlign val="superscript"/>
        <sz val="12"/>
        <color theme="1"/>
        <rFont val="Aptos Narrow (Hoofdtekst)"/>
      </rPr>
      <t xml:space="preserve">2 </t>
    </r>
    <r>
      <rPr>
        <i/>
        <sz val="12"/>
        <color theme="1"/>
        <rFont val="Aptos Narrow"/>
        <family val="2"/>
        <scheme val="minor"/>
      </rPr>
      <t>De franchise verwijst naar het deel van je salaris waarover je geen pensioenpremie betaalt, omdat dit gedeelte geacht wordt gedekt te worden door de AOW-uitkering die je later ontvangt. De exacte hoogte van de franchise wordt jaarlijks vastgesteld in de CAO  en hangt af van de afspraken binnen het pensioenfonds dat bij de betreffende sector hoort .</t>
    </r>
  </si>
  <si>
    <t>Opbouw pensioen benoemen als voordeel. Aanname bijdrage werkgever pensioenpremie per jaar</t>
  </si>
  <si>
    <r>
      <t>*</t>
    </r>
    <r>
      <rPr>
        <i/>
        <vertAlign val="superscript"/>
        <sz val="12"/>
        <color theme="1"/>
        <rFont val="Aptos Narrow (Hoofdtekst)"/>
      </rPr>
      <t xml:space="preserve">1 </t>
    </r>
    <r>
      <rPr>
        <i/>
        <sz val="12"/>
        <color theme="1"/>
        <rFont val="Aptos Narrow"/>
        <family val="2"/>
        <scheme val="minor"/>
      </rPr>
      <t>De loonheffingskorting zijn hier nog niet verrekend. Ook hiervoor geldt dat je het beste een bruto/netto berekening kunt laten maken door je administrateur/accountant om de exacte bedragen te berekenen.</t>
    </r>
  </si>
  <si>
    <t>Aspect</t>
  </si>
  <si>
    <t>Loondienst</t>
  </si>
  <si>
    <t>ZZP</t>
  </si>
  <si>
    <t>Sociale zekerheid</t>
  </si>
  <si>
    <t>Inbegrepen</t>
  </si>
  <si>
    <t>Zelf regelen</t>
  </si>
  <si>
    <t>Pensioen</t>
  </si>
  <si>
    <t>Zelf sparen</t>
  </si>
  <si>
    <t>Flexibiliteit</t>
  </si>
  <si>
    <t>Beperkt</t>
  </si>
  <si>
    <t>Hoog</t>
  </si>
  <si>
    <t>Werkgever betaalt</t>
  </si>
  <si>
    <t>Zelf betalen</t>
  </si>
  <si>
    <t>Administratie</t>
  </si>
  <si>
    <t>Geen</t>
  </si>
  <si>
    <t>Complexer</t>
  </si>
  <si>
    <t>Gereedschap en materialen (en vervoer)</t>
  </si>
  <si>
    <r>
      <t xml:space="preserve">** Deze waarden zijn resultante van de berekeningen op tabblad 2 en 3. Deze dus </t>
    </r>
    <r>
      <rPr>
        <b/>
        <i/>
        <u/>
        <sz val="12"/>
        <color theme="1"/>
        <rFont val="Aptos Narrow (Hoofdtekst)"/>
      </rPr>
      <t>niet</t>
    </r>
    <r>
      <rPr>
        <i/>
        <sz val="12"/>
        <color theme="1"/>
        <rFont val="Aptos Narrow"/>
        <family val="2"/>
        <scheme val="minor"/>
      </rPr>
      <t xml:space="preserve"> handmatig wijzigen.</t>
    </r>
  </si>
  <si>
    <t>Vergelijk inkomen als ZZP vs. loondienst</t>
  </si>
  <si>
    <t>o.b.v. functie/ervaring/CAO</t>
  </si>
  <si>
    <t>Reëel ZZP (incl. extra kosten)</t>
  </si>
  <si>
    <t>incl. AOV + Pensioen verrekening</t>
  </si>
  <si>
    <t>ZZP inkomen o.b.v. eenmanszaak reëel</t>
  </si>
  <si>
    <t>(Als een zzp’er dezelfde zekerheden wil als loondienst, moet hij incl. hij/zij zo rekenen)</t>
  </si>
  <si>
    <t>o.b.v. CAO / schalen / functie</t>
  </si>
  <si>
    <t>incl. vakantiegeld -/- premies sociale zekerheid</t>
  </si>
  <si>
    <t>Netto jaarsalaris incl. vak geld</t>
  </si>
  <si>
    <t>*inschatting laat berekenen door administrateur i.v.m. eigen bijdragen auto/pensioenbijdrage/exacte sociale premies e.d.</t>
  </si>
  <si>
    <t>invullen o.b.v. CAO, benoemen als voordeel</t>
  </si>
  <si>
    <r>
      <t>o.b.v. aanname % * pensioengevend loon 
(=bruto loon -/- franchise*</t>
    </r>
    <r>
      <rPr>
        <i/>
        <vertAlign val="superscript"/>
        <sz val="12"/>
        <color theme="1"/>
        <rFont val="Georgia Pro"/>
      </rPr>
      <t>1</t>
    </r>
    <r>
      <rPr>
        <i/>
        <sz val="12"/>
        <color theme="1"/>
        <rFont val="Georgia Pro"/>
      </rPr>
      <t>)</t>
    </r>
  </si>
  <si>
    <t>Geen gezagsverhouding</t>
  </si>
  <si>
    <t>De zzp’er moet zelfstandig werken en niet onder direct toezicht of leiding van de opdrachtgever staan, zoals een werknemer. Dit betekent dat je zelf bepaalt hoe en wanneer je het werk uitvoert, zonder dat de opdrachtgever gedetailleerde instructies geeft over de uitvoering.</t>
  </si>
  <si>
    <t>Voorbeeld: Een zzp’er in de bouw mag niet als een vaste timmerman op een bouwplaats worden aangestuurd met vaste werktijden en opdrachten van een leidinggevende.</t>
  </si>
  <si>
    <t>Persoonlijke arbeid niet verplicht</t>
  </si>
  <si>
    <t>De zzp’er moet de vrijheid hebben om zich te laten vervangen door een ander zonder goedkeuring van de opdrachtgever. Dit toont aan dat het werk niet specifiek aan jouw persoon gebonden is.</t>
  </si>
  <si>
    <t>Voorbeeld: Als je ziek bent, kun je een collega-zzp’er inschakelen om jouw klus af te maken zonder dat de opdrachtgever daar bezwaar tegen maakt.</t>
  </si>
  <si>
    <t>Geen loon, maar vergoeding voor een opdracht</t>
  </si>
  <si>
    <t>Er moet sprake zijn van een opdrachtrelatie, geen loondoorbetaling. Je factureert voor geleverde diensten (bijvoorbeeld per project of uur), niet een vast salaris.</t>
  </si>
  <si>
    <t>Voorbeeld: Je stuurt een factuur voor het bouwen van een schuur, in plaats van een vast maandloon te ontvangen.</t>
  </si>
  <si>
    <t>Ondernemersrisico dragen</t>
  </si>
  <si>
    <t>Als zzp’er moet je financieel risico lopen, zoals het niet betaald krijgen bij een slechte prestatie, het dragen van aansprakelijkheid voor schade, of investeren in eigen gereedschap en materialen.</t>
  </si>
  <si>
    <t>Voorbeeld: Als een klant niet betaalt, is dat jouw verlies, niet dat van de opdrachtgever.</t>
  </si>
  <si>
    <t>Meerdere opdrachtgevers</t>
  </si>
  <si>
    <t>Werken voor slechts één opdrachtgever kan wijzen op economische afhankelijkheid, wat lijkt op loondienst. Het hebben van meerdere opdrachtgevers versterkt je positie als zelfstandige.</t>
  </si>
  <si>
    <t>Voorbeeld: Je werkt in een jaar voor drie verschillende aannemers in plaats van uitsluitend voor één bouwbedrijf.</t>
  </si>
  <si>
    <t>Zelfstandige bedrijfsvoering</t>
  </si>
  <si>
    <t>Je moet je gedragen als een ondernemer: ingeschreven bij de KvK, eigen facturen sturen, eventueel eigen logo/branding, en investeren in je bedrijf (bijvoorbeeld een eigen bus of gereedschap).</t>
  </si>
  <si>
    <t>Voorbeeld: Je hebt een eigen bedrijfsnaam zoals “Jan’s Bouwservice” en adverteert je diensten actief.</t>
  </si>
  <si>
    <t>Beperkte duur en duidelijke projecten</t>
  </si>
  <si>
    <t>Langdurige, continue samenwerking zonder duidelijke projectgrenzen kan op loondienst wijzen. Zorg dat opdrachten een begin en einde hebben.</t>
  </si>
  <si>
    <t>Voorbeeld: Je wordt ingehuurd voor het bouwen van een specifieke woning, niet voor “algemene werkzaamheden” gedurende een jaar.</t>
  </si>
  <si>
    <t>Vanaf 1 januari 2025 handhaaft de Belastingdienst strenger op deze punten. Als je niet voldoet, kan de Belastingdienst concluderen dat je schijnzelfstandig bent, wat leidt tot naheffingen voor de opdrachtgever en mogelijk het verlies van ondernemersvoordelen (zoals zelfstandigenaftrek) voor jou.</t>
  </si>
  <si>
    <t>Waaraan moet een zzp’er voldoen om als zelfstandige te blijven onder de Wet DBA?</t>
  </si>
  <si>
    <r>
      <t xml:space="preserve">Bruto </t>
    </r>
    <r>
      <rPr>
        <u/>
        <sz val="12"/>
        <color theme="1"/>
        <rFont val="Georgia Pro"/>
      </rPr>
      <t>maand</t>
    </r>
    <r>
      <rPr>
        <sz val="12"/>
        <color theme="1"/>
        <rFont val="Georgia Pro"/>
      </rPr>
      <t>salaris</t>
    </r>
  </si>
  <si>
    <t>is 8% van bruto loon / men wordt tijdens opgenomen vakantiedagen doorbetaald als ze niet werken (benoemen als voordeel)</t>
  </si>
  <si>
    <r>
      <rPr>
        <i/>
        <u/>
        <sz val="12"/>
        <color theme="1"/>
        <rFont val="Georgia Pro"/>
      </rPr>
      <t>inschatting</t>
    </r>
    <r>
      <rPr>
        <i/>
        <sz val="12"/>
        <color theme="1"/>
        <rFont val="Georgia Pro"/>
      </rPr>
      <t xml:space="preserve"> ( kleine werkgever gem 16-18% van brutoloon incl. vakantie geld)</t>
    </r>
  </si>
  <si>
    <r>
      <t>Netto jaarsalaris + toekomstig pensioenopbouw*</t>
    </r>
    <r>
      <rPr>
        <i/>
        <vertAlign val="superscript"/>
        <sz val="12"/>
        <color theme="1"/>
        <rFont val="Georgia Pro"/>
      </rPr>
      <t>3</t>
    </r>
  </si>
  <si>
    <r>
      <t>*</t>
    </r>
    <r>
      <rPr>
        <vertAlign val="superscript"/>
        <sz val="12"/>
        <color theme="1"/>
        <rFont val="Aptos Narrow (Hoofdtekst)"/>
      </rPr>
      <t>3</t>
    </r>
    <r>
      <rPr>
        <sz val="12"/>
        <color theme="1"/>
        <rFont val="Aptos Narrow"/>
        <family val="2"/>
        <scheme val="minor"/>
      </rPr>
      <t xml:space="preserve"> </t>
    </r>
    <r>
      <rPr>
        <i/>
        <sz val="12"/>
        <color theme="1"/>
        <rFont val="Aptos Narrow"/>
        <scheme val="minor"/>
      </rPr>
      <t>De pensioenopbouw is geen directe opbrengst, maar iets voor de toekomst. Afhankelijk van het soort polis zal dit bedrag mogelijk niet hetzelfde zijn bij uitkering.</t>
    </r>
  </si>
  <si>
    <r>
      <t>*</t>
    </r>
    <r>
      <rPr>
        <i/>
        <vertAlign val="superscript"/>
        <sz val="12"/>
        <color theme="1"/>
        <rFont val="Aptos Narrow (Hoofdtekst)"/>
      </rPr>
      <t xml:space="preserve">2 </t>
    </r>
    <r>
      <rPr>
        <i/>
        <sz val="12"/>
        <color theme="1"/>
        <rFont val="Aptos Narrow"/>
        <family val="2"/>
        <scheme val="minor"/>
      </rPr>
      <t>De loonheffingskorting zijn hier nog niet verrekend. Ook hiervoor geldt dat je het beste een bruto/netto berekening kunt laten maken door je administrateur/accountant om de exacte bedragen te berekenen.</t>
    </r>
  </si>
  <si>
    <r>
      <t>bijv. lease bus € 800 p/m of afschrijving voertuig*</t>
    </r>
    <r>
      <rPr>
        <i/>
        <vertAlign val="superscript"/>
        <sz val="12"/>
        <color theme="1" tint="0.499984740745262"/>
        <rFont val="Georgia Pro"/>
      </rPr>
      <t>1</t>
    </r>
  </si>
  <si>
    <r>
      <t>*</t>
    </r>
    <r>
      <rPr>
        <i/>
        <vertAlign val="superscript"/>
        <sz val="12"/>
        <color theme="1"/>
        <rFont val="Aptos Narrow (Hoofdtekst)"/>
      </rPr>
      <t xml:space="preserve">1 </t>
    </r>
    <r>
      <rPr>
        <i/>
        <sz val="12"/>
        <color theme="1"/>
        <rFont val="Aptos Narrow"/>
        <family val="2"/>
        <scheme val="minor"/>
      </rPr>
      <t>Ook als is de bedrijfsbus/auto eigendom dan nog dien je afschrijving van het voertuig mee te rekenen. Dit om te zorgen dat je tzt weer een nieuwe(re) bus/auto terug kunt kopen.</t>
    </r>
  </si>
  <si>
    <t>Totaal invullen of opsplitsen hieronder:</t>
  </si>
  <si>
    <r>
      <rPr>
        <b/>
        <sz val="12"/>
        <color rgb="FFD2A555"/>
        <rFont val="Georgia Pro"/>
      </rPr>
      <t>Note.</t>
    </r>
    <r>
      <rPr>
        <sz val="12"/>
        <color theme="1"/>
        <rFont val="Georgia Pro"/>
      </rPr>
      <t xml:space="preserve"> </t>
    </r>
    <r>
      <rPr>
        <i/>
        <sz val="12"/>
        <color theme="1" tint="0.34998626667073579"/>
        <rFont val="Georgia Pro"/>
      </rPr>
      <t>Dit document bevat een vergelijking tussen werken als vakman in loondienst en werken als zelfstandige zonder personeel (zzp'er). De vergelijking toont verschillen in netto-inkomen, kosten, en andere relevante aspecten en geldt slechts ter indicatie en vergelijk.
E.e.a. onder voorbehoud van exacte geldende tarieven. Hierdoor kan er een verschil zijn met een specifieke berekening en/of loonstrook.</t>
    </r>
  </si>
  <si>
    <t>ZZP inkomen basis</t>
  </si>
  <si>
    <t>(Uitgaande van geen specifieke arbeidsongeschiktheidsverzekering/pensioenvoorziening)</t>
  </si>
  <si>
    <t>Netto ZZP inkomen uit onderneming</t>
  </si>
  <si>
    <t>Afhankelijk van CAO en Pensioenfonds. Hier in voorbeeld CAO afbouw genomen.</t>
  </si>
  <si>
    <t>aanname overige kosten (Het totaal aan alle kosten: kantoorkosten (incl. telefoon, internet, computer, etc.), verkoopkosten (incl. advertentie-, representatie- en verteerkosten), auto (brandstof, onderhoud en afschrijving) en/of reiskosten, benk- en administratiekosten (bankkosten, boekhouding, accountant), bedrijfsverzekeringen, etc.)</t>
  </si>
  <si>
    <t>Vakantiegeld +/+</t>
  </si>
  <si>
    <t>Premies sociale zekerheid -/-</t>
  </si>
  <si>
    <t>aftrekpost voor bepaling belasting op basis van 12,7% van winst -/- zelfstandigenaftrek</t>
  </si>
  <si>
    <t>aftrekpost voor bepaling belasting op basis van 2025 (wordt verder afgebouwd). LET OP: wel urencriterium (&gt; 1225 u/pj)</t>
  </si>
  <si>
    <t>Winst</t>
  </si>
  <si>
    <t>Omzet -/- Kosten</t>
  </si>
  <si>
    <t>Belastbare inkomsten</t>
  </si>
  <si>
    <t>Winst -/- belasting</t>
  </si>
  <si>
    <r>
      <t>Netto ZZP inkomen jaar basis (NU) *</t>
    </r>
    <r>
      <rPr>
        <b/>
        <vertAlign val="superscript"/>
        <sz val="12"/>
        <color theme="1"/>
        <rFont val="Georgia Pro"/>
      </rPr>
      <t>2</t>
    </r>
  </si>
  <si>
    <t xml:space="preserve">aftrekpost voor bepaling belasting. Inschatting arbeidsongeschiktheidsverzekering p/j. Sterk afhankelijk van verzekerd inkomen, beroep, wachttijd e.d.. </t>
  </si>
  <si>
    <t>Kostenpost na belasting. Overgenomen van werkgeversdeel tabblad loondienst vergelijk om vergelijk te kunnen maken inclusief datgen dat je voor je pensioen opzij zet/zou moeten zetten richting de toekomst.</t>
  </si>
  <si>
    <t xml:space="preserve">Kostenpost na belasting. Inschatting arbeidsongeschiktheidsverzekering p/j. Sterk afhankelijk van verzekerd inkomen, beroep, wachttijd e.d.. </t>
  </si>
  <si>
    <r>
      <t>Netto besteedbaar inkomen jaar basis (reëel)*</t>
    </r>
    <r>
      <rPr>
        <b/>
        <vertAlign val="superscript"/>
        <sz val="12"/>
        <color theme="1"/>
        <rFont val="Georgia Pro"/>
      </rPr>
      <t>2</t>
    </r>
  </si>
  <si>
    <t>Pensioenopbouw p/j -/-</t>
  </si>
  <si>
    <t>Arbeidsongeschiktheidsverzekering p/j -/-</t>
  </si>
  <si>
    <t xml:space="preserve">Belasting -/- </t>
  </si>
  <si>
    <t>Winst -/- belasting -/- Pensioen -/- AOV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</si>
</sst>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_(&quot;€&quot;\ * \(#,##0.00\);_(&quot;€&quot;\ * &quot;-&quot;??_);_(@_)"/>
    <numFmt numFmtId="164" formatCode="_(&quot;€&quot;\ * #,##0_);_(&quot;€&quot;\ * \(#,##0\);_(&quot;€&quot;\ * &quot;-&quot;??_);_(@_)"/>
    <numFmt numFmtId="165" formatCode="&quot;€&quot;\ #,##0.00"/>
  </numFmts>
  <fonts count="31" x14ac:knownFonts="1">
    <font>
      <sz val="12"/>
      <color theme="1"/>
      <name val="Aptos Narrow"/>
      <family val="2"/>
      <scheme val="minor"/>
    </font>
    <font>
      <sz val="12"/>
      <color theme="1"/>
      <name val="Aptos Narrow"/>
      <family val="2"/>
      <scheme val="minor"/>
    </font>
    <font>
      <i/>
      <sz val="12"/>
      <color theme="1"/>
      <name val="Aptos Narrow"/>
      <scheme val="minor"/>
    </font>
    <font>
      <i/>
      <sz val="12"/>
      <color theme="2" tint="-0.499984740745262"/>
      <name val="Aptos Narrow"/>
      <scheme val="minor"/>
    </font>
    <font>
      <vertAlign val="superscript"/>
      <sz val="12"/>
      <color theme="1"/>
      <name val="Aptos Narrow (Hoofdtekst)"/>
    </font>
    <font>
      <i/>
      <sz val="12"/>
      <color theme="1"/>
      <name val="Aptos Narrow"/>
      <family val="2"/>
      <scheme val="minor"/>
    </font>
    <font>
      <i/>
      <vertAlign val="superscript"/>
      <sz val="12"/>
      <color theme="1"/>
      <name val="Aptos Narrow (Hoofdtekst)"/>
    </font>
    <font>
      <b/>
      <sz val="12"/>
      <color theme="1"/>
      <name val="Georgia Pro"/>
    </font>
    <font>
      <sz val="12"/>
      <color theme="1"/>
      <name val="Georgia Pro"/>
    </font>
    <font>
      <i/>
      <sz val="12"/>
      <color theme="1"/>
      <name val="Georgia Pro"/>
    </font>
    <font>
      <i/>
      <sz val="12"/>
      <color theme="1" tint="0.249977111117893"/>
      <name val="Georgia Pro"/>
    </font>
    <font>
      <b/>
      <sz val="12"/>
      <color rgb="FFD2A555"/>
      <name val="Georgia Pro"/>
    </font>
    <font>
      <i/>
      <sz val="12"/>
      <color theme="2" tint="-0.499984740745262"/>
      <name val="Georgia Pro"/>
    </font>
    <font>
      <b/>
      <sz val="14"/>
      <color rgb="FFD2A555"/>
      <name val="Georgia Pro"/>
    </font>
    <font>
      <b/>
      <sz val="16"/>
      <color rgb="FFD2A555"/>
      <name val="Georgia Pro"/>
    </font>
    <font>
      <b/>
      <i/>
      <sz val="11"/>
      <color rgb="FFD2A555"/>
      <name val="Georgia Pro"/>
    </font>
    <font>
      <i/>
      <sz val="12"/>
      <color theme="1" tint="0.499984740745262"/>
      <name val="Georgia Pro"/>
    </font>
    <font>
      <b/>
      <i/>
      <sz val="12"/>
      <color theme="1"/>
      <name val="Georgia Pro"/>
    </font>
    <font>
      <b/>
      <i/>
      <u/>
      <sz val="12"/>
      <color theme="1"/>
      <name val="Aptos Narrow (Hoofdtekst)"/>
    </font>
    <font>
      <sz val="12"/>
      <color theme="0" tint="-0.499984740745262"/>
      <name val="Georgia Pro"/>
    </font>
    <font>
      <vertAlign val="superscript"/>
      <sz val="12"/>
      <color theme="1"/>
      <name val="Georgia Pro"/>
    </font>
    <font>
      <i/>
      <sz val="12"/>
      <color theme="0" tint="-0.499984740745262"/>
      <name val="Georgia Pro"/>
    </font>
    <font>
      <i/>
      <vertAlign val="superscript"/>
      <sz val="12"/>
      <color theme="1"/>
      <name val="Georgia Pro"/>
    </font>
    <font>
      <b/>
      <vertAlign val="superscript"/>
      <sz val="12"/>
      <color theme="1"/>
      <name val="Georgia Pro"/>
    </font>
    <font>
      <b/>
      <sz val="11"/>
      <color theme="1"/>
      <name val="Georgia Pro"/>
    </font>
    <font>
      <sz val="11"/>
      <color theme="1"/>
      <name val="Georgia Pro"/>
    </font>
    <font>
      <i/>
      <sz val="12"/>
      <color theme="1" tint="0.34998626667073579"/>
      <name val="Georgia Pro"/>
    </font>
    <font>
      <u/>
      <sz val="12"/>
      <color theme="1"/>
      <name val="Georgia Pro"/>
    </font>
    <font>
      <i/>
      <u/>
      <sz val="12"/>
      <color theme="1"/>
      <name val="Georgia Pro"/>
    </font>
    <font>
      <i/>
      <vertAlign val="superscript"/>
      <sz val="12"/>
      <color theme="1" tint="0.499984740745262"/>
      <name val="Georgia Pro"/>
    </font>
    <font>
      <i/>
      <sz val="11"/>
      <color theme="1"/>
      <name val="Georgia Pro"/>
    </font>
  </fonts>
  <fills count="6">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rgb="FFD2A55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0" fillId="0" borderId="0" xfId="0" applyAlignment="1">
      <alignment horizontal="center"/>
    </xf>
    <xf numFmtId="0" fontId="0" fillId="0" borderId="0" xfId="0" applyAlignment="1">
      <alignment vertical="top"/>
    </xf>
    <xf numFmtId="0" fontId="0" fillId="0" borderId="0" xfId="0" applyAlignment="1">
      <alignment wrapText="1"/>
    </xf>
    <xf numFmtId="0" fontId="3" fillId="0" borderId="0" xfId="0" applyFont="1"/>
    <xf numFmtId="0" fontId="5" fillId="0" borderId="0" xfId="0" applyFont="1" applyAlignment="1">
      <alignment wrapText="1"/>
    </xf>
    <xf numFmtId="0" fontId="7" fillId="0" borderId="1" xfId="0" applyFont="1" applyBorder="1"/>
    <xf numFmtId="0" fontId="8" fillId="0" borderId="1" xfId="0" applyFont="1" applyBorder="1"/>
    <xf numFmtId="0" fontId="9" fillId="0" borderId="1" xfId="0" applyFont="1" applyBorder="1"/>
    <xf numFmtId="44" fontId="8" fillId="0" borderId="1" xfId="0" applyNumberFormat="1" applyFont="1" applyBorder="1" applyAlignment="1">
      <alignment horizontal="center"/>
    </xf>
    <xf numFmtId="44" fontId="8" fillId="0" borderId="1" xfId="1" applyFont="1" applyBorder="1" applyAlignment="1">
      <alignment horizontal="center"/>
    </xf>
    <xf numFmtId="0" fontId="8" fillId="0" borderId="1" xfId="0" applyFont="1" applyBorder="1" applyAlignment="1">
      <alignment horizontal="center"/>
    </xf>
    <xf numFmtId="0" fontId="10" fillId="0" borderId="1" xfId="0" applyFont="1" applyBorder="1"/>
    <xf numFmtId="0" fontId="7" fillId="3" borderId="1" xfId="0" applyFont="1" applyFill="1" applyBorder="1"/>
    <xf numFmtId="165" fontId="7" fillId="0" borderId="1" xfId="1" applyNumberFormat="1" applyFont="1" applyBorder="1" applyAlignment="1">
      <alignment horizontal="center"/>
    </xf>
    <xf numFmtId="0" fontId="8" fillId="0" borderId="0" xfId="0" applyFont="1"/>
    <xf numFmtId="0" fontId="8" fillId="0" borderId="0" xfId="0" applyFont="1" applyAlignment="1">
      <alignment vertical="top"/>
    </xf>
    <xf numFmtId="164" fontId="8" fillId="0" borderId="1" xfId="1" applyNumberFormat="1" applyFont="1" applyBorder="1"/>
    <xf numFmtId="164" fontId="8" fillId="0" borderId="1" xfId="0" applyNumberFormat="1" applyFont="1" applyBorder="1"/>
    <xf numFmtId="0" fontId="12" fillId="0" borderId="1" xfId="0" applyFont="1" applyBorder="1"/>
    <xf numFmtId="10" fontId="12" fillId="0" borderId="1" xfId="2" applyNumberFormat="1" applyFont="1" applyBorder="1"/>
    <xf numFmtId="44" fontId="12" fillId="0" borderId="1" xfId="1" applyFont="1" applyBorder="1"/>
    <xf numFmtId="0" fontId="11" fillId="2" borderId="0" xfId="0" applyFont="1" applyFill="1"/>
    <xf numFmtId="0" fontId="14" fillId="2" borderId="0" xfId="0" applyFont="1" applyFill="1"/>
    <xf numFmtId="0" fontId="15" fillId="2" borderId="0" xfId="0" applyFont="1" applyFill="1"/>
    <xf numFmtId="0" fontId="8" fillId="0" borderId="0" xfId="0" applyFont="1" applyAlignment="1">
      <alignment horizontal="left"/>
    </xf>
    <xf numFmtId="0" fontId="7" fillId="3" borderId="1" xfId="0" applyFont="1" applyFill="1" applyBorder="1" applyAlignment="1">
      <alignment horizontal="left"/>
    </xf>
    <xf numFmtId="0" fontId="8" fillId="0" borderId="1" xfId="0" applyFont="1" applyBorder="1" applyAlignment="1">
      <alignment horizontal="left"/>
    </xf>
    <xf numFmtId="44" fontId="12" fillId="0" borderId="1" xfId="1" applyFont="1" applyBorder="1" applyAlignment="1">
      <alignment horizontal="left"/>
    </xf>
    <xf numFmtId="0" fontId="8" fillId="0" borderId="0" xfId="0" applyFont="1" applyAlignment="1">
      <alignment horizontal="left" vertical="top"/>
    </xf>
    <xf numFmtId="0" fontId="0" fillId="0" borderId="0" xfId="0" applyAlignment="1">
      <alignment horizontal="left"/>
    </xf>
    <xf numFmtId="164" fontId="7" fillId="0" borderId="1" xfId="0" applyNumberFormat="1" applyFont="1" applyBorder="1" applyAlignment="1">
      <alignment horizontal="left"/>
    </xf>
    <xf numFmtId="0" fontId="16" fillId="0" borderId="1" xfId="0" applyFont="1" applyBorder="1"/>
    <xf numFmtId="164" fontId="16" fillId="0" borderId="1" xfId="1" applyNumberFormat="1" applyFont="1" applyBorder="1" applyAlignment="1">
      <alignment horizontal="left"/>
    </xf>
    <xf numFmtId="0" fontId="17" fillId="0" borderId="1" xfId="0" applyFont="1" applyBorder="1"/>
    <xf numFmtId="164" fontId="7" fillId="0" borderId="1" xfId="0" applyNumberFormat="1" applyFont="1" applyBorder="1"/>
    <xf numFmtId="164" fontId="8" fillId="4" borderId="1" xfId="1" applyNumberFormat="1" applyFont="1" applyFill="1" applyBorder="1" applyAlignment="1">
      <alignment horizontal="left"/>
    </xf>
    <xf numFmtId="164" fontId="7" fillId="4" borderId="1" xfId="1" applyNumberFormat="1" applyFont="1" applyFill="1" applyBorder="1" applyAlignment="1">
      <alignment horizontal="left"/>
    </xf>
    <xf numFmtId="0" fontId="8" fillId="0" borderId="1" xfId="0" applyFont="1" applyBorder="1" applyAlignment="1">
      <alignment vertical="center"/>
    </xf>
    <xf numFmtId="164" fontId="8" fillId="0" borderId="1" xfId="1" applyNumberFormat="1" applyFont="1" applyBorder="1" applyAlignment="1">
      <alignment vertical="center"/>
    </xf>
    <xf numFmtId="0" fontId="12" fillId="0" borderId="1" xfId="0" applyFont="1" applyBorder="1" applyAlignment="1">
      <alignment vertical="center"/>
    </xf>
    <xf numFmtId="10" fontId="12" fillId="0" borderId="1" xfId="2" applyNumberFormat="1" applyFont="1" applyBorder="1" applyAlignment="1">
      <alignment vertical="center"/>
    </xf>
    <xf numFmtId="44" fontId="12" fillId="0" borderId="1" xfId="1" applyFont="1" applyBorder="1" applyAlignment="1">
      <alignment vertical="center"/>
    </xf>
    <xf numFmtId="0" fontId="19" fillId="0" borderId="1" xfId="0" applyFont="1" applyBorder="1" applyAlignment="1">
      <alignment vertical="center"/>
    </xf>
    <xf numFmtId="164" fontId="8" fillId="0" borderId="1" xfId="0" applyNumberFormat="1" applyFont="1" applyBorder="1" applyAlignment="1">
      <alignment vertical="center"/>
    </xf>
    <xf numFmtId="164" fontId="8" fillId="4" borderId="1" xfId="1" applyNumberFormat="1" applyFont="1" applyFill="1" applyBorder="1" applyAlignment="1">
      <alignment vertical="center"/>
    </xf>
    <xf numFmtId="0" fontId="7" fillId="0" borderId="1" xfId="0" applyFont="1" applyBorder="1" applyAlignment="1">
      <alignment vertical="center"/>
    </xf>
    <xf numFmtId="164" fontId="7" fillId="0" borderId="1" xfId="1" applyNumberFormat="1" applyFont="1" applyBorder="1" applyAlignment="1">
      <alignment vertical="center"/>
    </xf>
    <xf numFmtId="0" fontId="9" fillId="0" borderId="1" xfId="0" applyFont="1" applyBorder="1" applyAlignment="1">
      <alignment vertical="center" wrapText="1"/>
    </xf>
    <xf numFmtId="9" fontId="8" fillId="4" borderId="1" xfId="0" applyNumberFormat="1" applyFont="1" applyFill="1" applyBorder="1" applyAlignment="1">
      <alignment vertical="center"/>
    </xf>
    <xf numFmtId="164" fontId="7" fillId="0" borderId="1" xfId="0" applyNumberFormat="1" applyFont="1" applyBorder="1" applyAlignment="1">
      <alignment vertical="center"/>
    </xf>
    <xf numFmtId="0" fontId="8" fillId="4" borderId="0" xfId="0" applyFont="1" applyFill="1" applyAlignment="1">
      <alignment horizontal="left"/>
    </xf>
    <xf numFmtId="0" fontId="9" fillId="0" borderId="1" xfId="0" applyFont="1" applyBorder="1" applyAlignment="1">
      <alignment vertical="center"/>
    </xf>
    <xf numFmtId="0" fontId="17" fillId="0" borderId="1" xfId="0" applyFont="1" applyBorder="1" applyAlignment="1">
      <alignment vertical="center"/>
    </xf>
    <xf numFmtId="10" fontId="9" fillId="0" borderId="1" xfId="2" applyNumberFormat="1" applyFont="1" applyBorder="1" applyAlignment="1">
      <alignment vertical="center"/>
    </xf>
    <xf numFmtId="0" fontId="21" fillId="0" borderId="1" xfId="0" applyFont="1" applyBorder="1" applyAlignment="1">
      <alignment vertical="center" wrapText="1"/>
    </xf>
    <xf numFmtId="0" fontId="21" fillId="0" borderId="1" xfId="0" applyFont="1" applyBorder="1" applyAlignment="1">
      <alignment vertical="center"/>
    </xf>
    <xf numFmtId="0" fontId="8" fillId="0" borderId="0" xfId="0" applyFont="1" applyAlignment="1">
      <alignment vertical="center"/>
    </xf>
    <xf numFmtId="0" fontId="13" fillId="2" borderId="1" xfId="0" applyFont="1" applyFill="1" applyBorder="1" applyAlignment="1">
      <alignment vertical="center"/>
    </xf>
    <xf numFmtId="0" fontId="13" fillId="2" borderId="1" xfId="0" applyFont="1" applyFill="1" applyBorder="1" applyAlignment="1">
      <alignment horizontal="center" vertical="center"/>
    </xf>
    <xf numFmtId="0" fontId="9" fillId="0" borderId="1" xfId="0" applyFont="1" applyBorder="1" applyAlignment="1">
      <alignment horizontal="left" vertical="center" wrapText="1"/>
    </xf>
    <xf numFmtId="0" fontId="8" fillId="0" borderId="1" xfId="0" applyFont="1" applyBorder="1" applyAlignment="1">
      <alignment horizontal="left" vertical="center"/>
    </xf>
    <xf numFmtId="164" fontId="7" fillId="0" borderId="1" xfId="0" applyNumberFormat="1" applyFont="1" applyBorder="1" applyAlignment="1">
      <alignment horizontal="left" vertical="center"/>
    </xf>
    <xf numFmtId="0" fontId="25" fillId="0" borderId="1" xfId="0" applyFont="1" applyBorder="1" applyAlignment="1">
      <alignment vertical="center" wrapText="1"/>
    </xf>
    <xf numFmtId="165" fontId="24"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5" fillId="5" borderId="0" xfId="0" applyFont="1" applyFill="1"/>
    <xf numFmtId="0" fontId="0" fillId="5" borderId="0" xfId="0" applyFill="1"/>
    <xf numFmtId="0" fontId="0" fillId="5" borderId="0" xfId="0" applyFill="1" applyAlignment="1">
      <alignment horizontal="center"/>
    </xf>
    <xf numFmtId="1" fontId="8" fillId="4" borderId="1" xfId="1" applyNumberFormat="1" applyFont="1" applyFill="1" applyBorder="1" applyAlignment="1">
      <alignment horizontal="center"/>
    </xf>
    <xf numFmtId="0" fontId="8" fillId="4" borderId="1" xfId="0" applyFont="1" applyFill="1" applyBorder="1" applyAlignment="1">
      <alignment vertical="center"/>
    </xf>
    <xf numFmtId="0" fontId="8" fillId="0" borderId="5" xfId="0" applyFont="1" applyBorder="1" applyAlignment="1">
      <alignment horizontal="left" vertical="center" wrapText="1"/>
    </xf>
    <xf numFmtId="0" fontId="13" fillId="2" borderId="1" xfId="0" applyFont="1" applyFill="1" applyBorder="1" applyAlignment="1">
      <alignment horizontal="left" vertical="center"/>
    </xf>
    <xf numFmtId="0" fontId="11" fillId="2" borderId="0" xfId="0" applyFont="1" applyFill="1" applyAlignment="1">
      <alignment horizontal="lef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0" borderId="4" xfId="0" applyFont="1" applyBorder="1" applyAlignment="1">
      <alignment horizontal="center" vertical="top"/>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3" fillId="2" borderId="0" xfId="0" applyFont="1" applyFill="1" applyAlignment="1">
      <alignment horizontal="left" vertical="center"/>
    </xf>
    <xf numFmtId="0" fontId="16" fillId="0" borderId="1" xfId="0" applyFont="1" applyBorder="1" applyAlignment="1">
      <alignment vertical="top"/>
    </xf>
    <xf numFmtId="0" fontId="16" fillId="0" borderId="1" xfId="0" applyFont="1" applyBorder="1" applyAlignment="1">
      <alignment vertical="top" wrapText="1"/>
    </xf>
    <xf numFmtId="164" fontId="16" fillId="0" borderId="1" xfId="1" applyNumberFormat="1" applyFont="1" applyBorder="1" applyAlignment="1">
      <alignment horizontal="left" vertical="top"/>
    </xf>
    <xf numFmtId="0" fontId="8" fillId="0" borderId="1" xfId="0" applyFont="1" applyBorder="1" applyAlignment="1">
      <alignment vertical="top"/>
    </xf>
    <xf numFmtId="0" fontId="9" fillId="0" borderId="1" xfId="0" applyFont="1" applyBorder="1" applyAlignment="1">
      <alignment vertical="top" wrapText="1"/>
    </xf>
    <xf numFmtId="164" fontId="8" fillId="0" borderId="1" xfId="1" applyNumberFormat="1" applyFont="1" applyBorder="1" applyAlignment="1">
      <alignment vertical="top"/>
    </xf>
    <xf numFmtId="164" fontId="8" fillId="0" borderId="1" xfId="1" applyNumberFormat="1" applyFont="1" applyBorder="1" applyAlignment="1">
      <alignment horizontal="left" vertical="top"/>
    </xf>
    <xf numFmtId="0" fontId="9" fillId="0" borderId="1" xfId="0" applyFont="1" applyBorder="1" applyAlignment="1">
      <alignment vertical="top"/>
    </xf>
    <xf numFmtId="164" fontId="8" fillId="0" borderId="1" xfId="0" applyNumberFormat="1" applyFont="1" applyBorder="1" applyAlignment="1">
      <alignment horizontal="left" vertical="top"/>
    </xf>
    <xf numFmtId="164" fontId="7" fillId="0" borderId="1" xfId="1" applyNumberFormat="1" applyFont="1" applyBorder="1" applyAlignment="1">
      <alignment horizontal="left" vertical="top"/>
    </xf>
    <xf numFmtId="164" fontId="8" fillId="0" borderId="1" xfId="0" applyNumberFormat="1" applyFont="1" applyBorder="1" applyAlignment="1">
      <alignment horizontal="left" vertical="center"/>
    </xf>
    <xf numFmtId="44" fontId="8" fillId="0" borderId="1" xfId="0" applyNumberFormat="1" applyFont="1" applyBorder="1" applyAlignment="1">
      <alignment horizontal="left" vertical="center" indent="2"/>
    </xf>
  </cellXfs>
  <cellStyles count="3">
    <cellStyle name="Procent" xfId="2" builtinId="5"/>
    <cellStyle name="Standaard" xfId="0" builtinId="0"/>
    <cellStyle name="Valuta" xfId="1" builtinId="4"/>
  </cellStyles>
  <dxfs count="0"/>
  <tableStyles count="0" defaultTableStyle="TableStyleMedium2" defaultPivotStyle="PivotStyleLight16"/>
  <colors>
    <mruColors>
      <color rgb="FFD2A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2252235</xdr:colOff>
      <xdr:row>2</xdr:row>
      <xdr:rowOff>75627</xdr:rowOff>
    </xdr:from>
    <xdr:to>
      <xdr:col>3</xdr:col>
      <xdr:colOff>991484</xdr:colOff>
      <xdr:row>2</xdr:row>
      <xdr:rowOff>394633</xdr:rowOff>
    </xdr:to>
    <xdr:pic>
      <xdr:nvPicPr>
        <xdr:cNvPr id="5" name="Afbeelding 4">
          <a:extLst>
            <a:ext uri="{FF2B5EF4-FFF2-40B4-BE49-F238E27FC236}">
              <a16:creationId xmlns:a16="http://schemas.microsoft.com/office/drawing/2014/main" id="{8B7DE512-91C6-1BB5-B971-88DAC30FA0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6303" y="276531"/>
          <a:ext cx="1989588" cy="3190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3418496</xdr:colOff>
      <xdr:row>3</xdr:row>
      <xdr:rowOff>57294</xdr:rowOff>
    </xdr:from>
    <xdr:to>
      <xdr:col>3</xdr:col>
      <xdr:colOff>1091994</xdr:colOff>
      <xdr:row>4</xdr:row>
      <xdr:rowOff>137578</xdr:rowOff>
    </xdr:to>
    <xdr:pic>
      <xdr:nvPicPr>
        <xdr:cNvPr id="2" name="Afbeelding 1">
          <a:extLst>
            <a:ext uri="{FF2B5EF4-FFF2-40B4-BE49-F238E27FC236}">
              <a16:creationId xmlns:a16="http://schemas.microsoft.com/office/drawing/2014/main" id="{676D8608-8090-7B40-B2D5-F86724980B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3910" y="658873"/>
          <a:ext cx="1989588" cy="319006"/>
        </a:xfrm>
        <a:prstGeom prst="rect">
          <a:avLst/>
        </a:prstGeom>
      </xdr:spPr>
    </xdr:pic>
    <xdr:clientData/>
  </xdr:twoCellAnchor>
  <xdr:twoCellAnchor editAs="oneCell">
    <xdr:from>
      <xdr:col>6</xdr:col>
      <xdr:colOff>3695412</xdr:colOff>
      <xdr:row>3</xdr:row>
      <xdr:rowOff>47745</xdr:rowOff>
    </xdr:from>
    <xdr:to>
      <xdr:col>7</xdr:col>
      <xdr:colOff>1139737</xdr:colOff>
      <xdr:row>4</xdr:row>
      <xdr:rowOff>128029</xdr:rowOff>
    </xdr:to>
    <xdr:pic>
      <xdr:nvPicPr>
        <xdr:cNvPr id="3" name="Afbeelding 2">
          <a:extLst>
            <a:ext uri="{FF2B5EF4-FFF2-40B4-BE49-F238E27FC236}">
              <a16:creationId xmlns:a16="http://schemas.microsoft.com/office/drawing/2014/main" id="{487026EC-5ACA-CE48-A5B0-1E19F13144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7668" y="248271"/>
          <a:ext cx="1989588" cy="3190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3399804</xdr:colOff>
      <xdr:row>4</xdr:row>
      <xdr:rowOff>50227</xdr:rowOff>
    </xdr:from>
    <xdr:to>
      <xdr:col>3</xdr:col>
      <xdr:colOff>1338953</xdr:colOff>
      <xdr:row>5</xdr:row>
      <xdr:rowOff>166033</xdr:rowOff>
    </xdr:to>
    <xdr:pic>
      <xdr:nvPicPr>
        <xdr:cNvPr id="4" name="Afbeelding 3">
          <a:extLst>
            <a:ext uri="{FF2B5EF4-FFF2-40B4-BE49-F238E27FC236}">
              <a16:creationId xmlns:a16="http://schemas.microsoft.com/office/drawing/2014/main" id="{3D66DEFA-EDB4-964C-94AC-4578E106B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0020" y="854256"/>
          <a:ext cx="1986703" cy="316813"/>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16815-D4C3-9849-822D-36068FAE3296}">
  <dimension ref="B2:D46"/>
  <sheetViews>
    <sheetView topLeftCell="A11" zoomScale="177" workbookViewId="0">
      <selection activeCell="G7" sqref="G7"/>
    </sheetView>
  </sheetViews>
  <sheetFormatPr baseColWidth="10" defaultRowHeight="16" x14ac:dyDescent="0.2"/>
  <cols>
    <col min="2" max="2" width="38.33203125" bestFit="1" customWidth="1"/>
    <col min="3" max="3" width="42.6640625" bestFit="1" customWidth="1"/>
    <col min="4" max="4" width="14.6640625" style="1" bestFit="1" customWidth="1"/>
  </cols>
  <sheetData>
    <row r="2" spans="2:4" ht="87" customHeight="1" x14ac:dyDescent="0.2">
      <c r="B2" s="71" t="s">
        <v>107</v>
      </c>
      <c r="C2" s="71"/>
      <c r="D2" s="71"/>
    </row>
    <row r="3" spans="2:4" ht="40" customHeight="1" x14ac:dyDescent="0.2">
      <c r="B3" s="72" t="s">
        <v>63</v>
      </c>
      <c r="C3" s="72"/>
      <c r="D3" s="72"/>
    </row>
    <row r="4" spans="2:4" x14ac:dyDescent="0.2">
      <c r="B4" s="7" t="s">
        <v>19</v>
      </c>
      <c r="C4" s="12" t="s">
        <v>64</v>
      </c>
      <c r="D4" s="10">
        <f>'Loondienst inkomen'!D30</f>
        <v>26806.620320000002</v>
      </c>
    </row>
    <row r="5" spans="2:4" x14ac:dyDescent="0.2">
      <c r="B5" s="7" t="s">
        <v>65</v>
      </c>
      <c r="C5" s="12" t="s">
        <v>66</v>
      </c>
      <c r="D5" s="9">
        <f>'ZZP inkomen + lasten'!H35</f>
        <v>36331.662148000003</v>
      </c>
    </row>
    <row r="6" spans="2:4" x14ac:dyDescent="0.2">
      <c r="B6" s="7"/>
      <c r="C6" s="12"/>
      <c r="D6" s="11"/>
    </row>
    <row r="7" spans="2:4" x14ac:dyDescent="0.2">
      <c r="B7" s="6" t="s">
        <v>20</v>
      </c>
      <c r="C7" s="12" t="s">
        <v>34</v>
      </c>
      <c r="D7" s="14">
        <f>D4-D5</f>
        <v>-9525.0418280000013</v>
      </c>
    </row>
    <row r="8" spans="2:4" x14ac:dyDescent="0.2">
      <c r="B8" s="7"/>
      <c r="C8" s="7"/>
      <c r="D8" s="11"/>
    </row>
    <row r="10" spans="2:4" x14ac:dyDescent="0.2">
      <c r="B10" s="66" t="s">
        <v>62</v>
      </c>
      <c r="C10" s="67"/>
      <c r="D10" s="68"/>
    </row>
    <row r="13" spans="2:4" x14ac:dyDescent="0.2">
      <c r="B13" s="58" t="s">
        <v>45</v>
      </c>
      <c r="C13" s="59" t="s">
        <v>46</v>
      </c>
      <c r="D13" s="59" t="s">
        <v>47</v>
      </c>
    </row>
    <row r="14" spans="2:4" x14ac:dyDescent="0.2">
      <c r="B14" s="63" t="s">
        <v>8</v>
      </c>
      <c r="C14" s="64">
        <f>'Loondienst inkomen'!D30</f>
        <v>26806.620320000002</v>
      </c>
      <c r="D14" s="64">
        <f>'ZZP inkomen + lasten'!H35</f>
        <v>36331.662148000003</v>
      </c>
    </row>
    <row r="15" spans="2:4" x14ac:dyDescent="0.2">
      <c r="B15" s="63" t="s">
        <v>48</v>
      </c>
      <c r="C15" s="65" t="s">
        <v>49</v>
      </c>
      <c r="D15" s="65" t="s">
        <v>50</v>
      </c>
    </row>
    <row r="16" spans="2:4" x14ac:dyDescent="0.2">
      <c r="B16" s="63" t="s">
        <v>51</v>
      </c>
      <c r="C16" s="65" t="s">
        <v>49</v>
      </c>
      <c r="D16" s="65" t="s">
        <v>52</v>
      </c>
    </row>
    <row r="17" spans="2:4" x14ac:dyDescent="0.2">
      <c r="B17" s="63" t="s">
        <v>53</v>
      </c>
      <c r="C17" s="65" t="s">
        <v>54</v>
      </c>
      <c r="D17" s="65" t="s">
        <v>55</v>
      </c>
    </row>
    <row r="18" spans="2:4" x14ac:dyDescent="0.2">
      <c r="B18" s="63" t="s">
        <v>61</v>
      </c>
      <c r="C18" s="65" t="s">
        <v>56</v>
      </c>
      <c r="D18" s="65" t="s">
        <v>57</v>
      </c>
    </row>
    <row r="19" spans="2:4" x14ac:dyDescent="0.2">
      <c r="B19" s="63" t="s">
        <v>58</v>
      </c>
      <c r="C19" s="65" t="s">
        <v>59</v>
      </c>
      <c r="D19" s="65" t="s">
        <v>60</v>
      </c>
    </row>
    <row r="22" spans="2:4" x14ac:dyDescent="0.2">
      <c r="B22" s="73" t="s">
        <v>97</v>
      </c>
      <c r="C22" s="73"/>
      <c r="D22" s="73"/>
    </row>
    <row r="23" spans="2:4" s="3" customFormat="1" x14ac:dyDescent="0.2">
      <c r="B23" s="74" t="s">
        <v>75</v>
      </c>
      <c r="C23" s="74"/>
      <c r="D23" s="74"/>
    </row>
    <row r="24" spans="2:4" s="3" customFormat="1" ht="41" customHeight="1" x14ac:dyDescent="0.2">
      <c r="B24" s="75" t="s">
        <v>76</v>
      </c>
      <c r="C24" s="75"/>
      <c r="D24" s="75"/>
    </row>
    <row r="25" spans="2:4" s="3" customFormat="1" ht="32" customHeight="1" x14ac:dyDescent="0.2">
      <c r="B25" s="75" t="s">
        <v>77</v>
      </c>
      <c r="C25" s="75"/>
      <c r="D25" s="75"/>
    </row>
    <row r="26" spans="2:4" s="3" customFormat="1" x14ac:dyDescent="0.2">
      <c r="B26" s="74" t="s">
        <v>78</v>
      </c>
      <c r="C26" s="74"/>
      <c r="D26" s="74"/>
    </row>
    <row r="27" spans="2:4" s="3" customFormat="1" ht="32" customHeight="1" x14ac:dyDescent="0.2">
      <c r="B27" s="75" t="s">
        <v>79</v>
      </c>
      <c r="C27" s="75"/>
      <c r="D27" s="75"/>
    </row>
    <row r="28" spans="2:4" s="3" customFormat="1" ht="32" customHeight="1" x14ac:dyDescent="0.2">
      <c r="B28" s="75" t="s">
        <v>80</v>
      </c>
      <c r="C28" s="75"/>
      <c r="D28" s="75"/>
    </row>
    <row r="29" spans="2:4" s="3" customFormat="1" x14ac:dyDescent="0.2">
      <c r="B29" s="74" t="s">
        <v>81</v>
      </c>
      <c r="C29" s="74"/>
      <c r="D29" s="74"/>
    </row>
    <row r="30" spans="2:4" s="3" customFormat="1" ht="32" customHeight="1" x14ac:dyDescent="0.2">
      <c r="B30" s="75" t="s">
        <v>82</v>
      </c>
      <c r="C30" s="75"/>
      <c r="D30" s="75"/>
    </row>
    <row r="31" spans="2:4" s="3" customFormat="1" ht="32" customHeight="1" x14ac:dyDescent="0.2">
      <c r="B31" s="75" t="s">
        <v>83</v>
      </c>
      <c r="C31" s="75"/>
      <c r="D31" s="75"/>
    </row>
    <row r="32" spans="2:4" s="3" customFormat="1" x14ac:dyDescent="0.2">
      <c r="B32" s="74" t="s">
        <v>84</v>
      </c>
      <c r="C32" s="74"/>
      <c r="D32" s="74"/>
    </row>
    <row r="33" spans="2:4" s="3" customFormat="1" ht="32" customHeight="1" x14ac:dyDescent="0.2">
      <c r="B33" s="75" t="s">
        <v>85</v>
      </c>
      <c r="C33" s="75"/>
      <c r="D33" s="75"/>
    </row>
    <row r="34" spans="2:4" s="3" customFormat="1" ht="32" customHeight="1" x14ac:dyDescent="0.2">
      <c r="B34" s="75" t="s">
        <v>86</v>
      </c>
      <c r="C34" s="75"/>
      <c r="D34" s="75"/>
    </row>
    <row r="35" spans="2:4" s="3" customFormat="1" x14ac:dyDescent="0.2">
      <c r="B35" s="74" t="s">
        <v>87</v>
      </c>
      <c r="C35" s="74"/>
      <c r="D35" s="74"/>
    </row>
    <row r="36" spans="2:4" s="3" customFormat="1" ht="32" customHeight="1" x14ac:dyDescent="0.2">
      <c r="B36" s="75" t="s">
        <v>88</v>
      </c>
      <c r="C36" s="75"/>
      <c r="D36" s="75"/>
    </row>
    <row r="37" spans="2:4" s="3" customFormat="1" ht="32" customHeight="1" x14ac:dyDescent="0.2">
      <c r="B37" s="75" t="s">
        <v>89</v>
      </c>
      <c r="C37" s="75"/>
      <c r="D37" s="75"/>
    </row>
    <row r="38" spans="2:4" s="3" customFormat="1" x14ac:dyDescent="0.2">
      <c r="B38" s="74" t="s">
        <v>90</v>
      </c>
      <c r="C38" s="74"/>
      <c r="D38" s="74"/>
    </row>
    <row r="39" spans="2:4" s="3" customFormat="1" ht="32" customHeight="1" x14ac:dyDescent="0.2">
      <c r="B39" s="75" t="s">
        <v>91</v>
      </c>
      <c r="C39" s="75"/>
      <c r="D39" s="75"/>
    </row>
    <row r="40" spans="2:4" s="3" customFormat="1" ht="32" customHeight="1" x14ac:dyDescent="0.2">
      <c r="B40" s="75" t="s">
        <v>92</v>
      </c>
      <c r="C40" s="75"/>
      <c r="D40" s="75"/>
    </row>
    <row r="41" spans="2:4" s="3" customFormat="1" x14ac:dyDescent="0.2">
      <c r="B41" s="74" t="s">
        <v>93</v>
      </c>
      <c r="C41" s="74"/>
      <c r="D41" s="74"/>
    </row>
    <row r="42" spans="2:4" s="3" customFormat="1" ht="32" customHeight="1" x14ac:dyDescent="0.2">
      <c r="B42" s="75" t="s">
        <v>94</v>
      </c>
      <c r="C42" s="75"/>
      <c r="D42" s="75"/>
    </row>
    <row r="43" spans="2:4" s="3" customFormat="1" ht="32" customHeight="1" x14ac:dyDescent="0.2">
      <c r="B43" s="75" t="s">
        <v>95</v>
      </c>
      <c r="C43" s="75"/>
      <c r="D43" s="75"/>
    </row>
    <row r="44" spans="2:4" s="3" customFormat="1" x14ac:dyDescent="0.2">
      <c r="B44" s="80"/>
      <c r="C44" s="81"/>
      <c r="D44" s="82"/>
    </row>
    <row r="45" spans="2:4" s="3" customFormat="1" ht="43" customHeight="1" x14ac:dyDescent="0.2">
      <c r="B45" s="76" t="s">
        <v>96</v>
      </c>
      <c r="C45" s="76"/>
      <c r="D45" s="76"/>
    </row>
    <row r="46" spans="2:4" x14ac:dyDescent="0.2">
      <c r="B46" s="77"/>
      <c r="C46" s="78"/>
      <c r="D46" s="79"/>
    </row>
  </sheetData>
  <mergeCells count="27">
    <mergeCell ref="B45:D45"/>
    <mergeCell ref="B46:D46"/>
    <mergeCell ref="B40:D40"/>
    <mergeCell ref="B41:D41"/>
    <mergeCell ref="B42:D42"/>
    <mergeCell ref="B43:D43"/>
    <mergeCell ref="B44:D44"/>
    <mergeCell ref="B35:D35"/>
    <mergeCell ref="B36:D36"/>
    <mergeCell ref="B37:D37"/>
    <mergeCell ref="B38:D38"/>
    <mergeCell ref="B39:D39"/>
    <mergeCell ref="B30:D30"/>
    <mergeCell ref="B31:D31"/>
    <mergeCell ref="B32:D32"/>
    <mergeCell ref="B33:D33"/>
    <mergeCell ref="B34:D34"/>
    <mergeCell ref="B25:D25"/>
    <mergeCell ref="B26:D26"/>
    <mergeCell ref="B27:D27"/>
    <mergeCell ref="B28:D28"/>
    <mergeCell ref="B29:D29"/>
    <mergeCell ref="B2:D2"/>
    <mergeCell ref="B3:D3"/>
    <mergeCell ref="B22:D22"/>
    <mergeCell ref="B23:D23"/>
    <mergeCell ref="B24:D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4A04A-9DCB-5949-B6F3-2E1F9BB177C8}">
  <dimension ref="A1:H62"/>
  <sheetViews>
    <sheetView tabSelected="1" topLeftCell="B32" zoomScale="133" workbookViewId="0">
      <selection activeCell="I20" sqref="I20"/>
    </sheetView>
  </sheetViews>
  <sheetFormatPr baseColWidth="10" defaultRowHeight="16" x14ac:dyDescent="0.2"/>
  <cols>
    <col min="2" max="2" width="39.1640625" customWidth="1"/>
    <col min="3" max="3" width="56.6640625" customWidth="1"/>
    <col min="4" max="4" width="15.83203125" style="30" customWidth="1"/>
    <col min="6" max="6" width="49.5" customWidth="1"/>
    <col min="7" max="7" width="59.6640625" customWidth="1"/>
    <col min="8" max="8" width="15.83203125" customWidth="1"/>
    <col min="9" max="11" width="31.6640625" customWidth="1"/>
  </cols>
  <sheetData>
    <row r="1" spans="1:8" x14ac:dyDescent="0.2">
      <c r="B1" s="15"/>
      <c r="C1" s="15"/>
      <c r="D1" s="25"/>
      <c r="E1" s="15"/>
      <c r="F1" s="15"/>
      <c r="G1" s="15"/>
      <c r="H1" s="15"/>
    </row>
    <row r="2" spans="1:8" x14ac:dyDescent="0.2">
      <c r="B2" s="15"/>
      <c r="C2" s="15"/>
      <c r="D2" s="51" t="s">
        <v>36</v>
      </c>
      <c r="E2" s="15"/>
      <c r="F2" s="15"/>
      <c r="G2" s="15"/>
      <c r="H2" s="51" t="s">
        <v>36</v>
      </c>
    </row>
    <row r="3" spans="1:8" x14ac:dyDescent="0.2">
      <c r="B3" s="15"/>
      <c r="C3" s="15"/>
      <c r="D3" s="25"/>
      <c r="E3" s="15"/>
      <c r="F3" s="15"/>
      <c r="G3" s="15"/>
      <c r="H3" s="15"/>
    </row>
    <row r="4" spans="1:8" ht="19" customHeight="1" x14ac:dyDescent="0.2">
      <c r="B4" s="23" t="s">
        <v>108</v>
      </c>
      <c r="C4" s="23"/>
      <c r="D4" s="23"/>
      <c r="E4" s="15"/>
      <c r="F4" s="23" t="s">
        <v>67</v>
      </c>
      <c r="G4" s="22"/>
      <c r="H4" s="22"/>
    </row>
    <row r="5" spans="1:8" ht="21" customHeight="1" x14ac:dyDescent="0.2">
      <c r="B5" s="24" t="s">
        <v>109</v>
      </c>
      <c r="C5" s="24"/>
      <c r="D5" s="24"/>
      <c r="E5" s="15"/>
      <c r="F5" s="24" t="s">
        <v>68</v>
      </c>
      <c r="G5" s="22"/>
      <c r="H5" s="22"/>
    </row>
    <row r="6" spans="1:8" x14ac:dyDescent="0.2">
      <c r="B6" s="13" t="s">
        <v>0</v>
      </c>
      <c r="C6" s="13" t="s">
        <v>9</v>
      </c>
      <c r="D6" s="26" t="s">
        <v>17</v>
      </c>
      <c r="E6" s="15"/>
      <c r="F6" s="13" t="s">
        <v>0</v>
      </c>
      <c r="G6" s="13" t="s">
        <v>9</v>
      </c>
      <c r="H6" s="13" t="s">
        <v>17</v>
      </c>
    </row>
    <row r="7" spans="1:8" x14ac:dyDescent="0.2">
      <c r="B7" s="7" t="s">
        <v>1</v>
      </c>
      <c r="C7" s="8" t="s">
        <v>26</v>
      </c>
      <c r="D7" s="36">
        <v>45</v>
      </c>
      <c r="E7" s="15"/>
      <c r="F7" s="7" t="s">
        <v>1</v>
      </c>
      <c r="G7" s="8" t="s">
        <v>26</v>
      </c>
      <c r="H7" s="36">
        <v>45</v>
      </c>
    </row>
    <row r="8" spans="1:8" x14ac:dyDescent="0.2">
      <c r="B8" s="7" t="s">
        <v>2</v>
      </c>
      <c r="C8" s="8" t="s">
        <v>18</v>
      </c>
      <c r="D8" s="69">
        <f>46*40</f>
        <v>1840</v>
      </c>
      <c r="E8" s="15"/>
      <c r="F8" s="7" t="s">
        <v>2</v>
      </c>
      <c r="G8" s="8" t="s">
        <v>18</v>
      </c>
      <c r="H8" s="69">
        <f>46*40</f>
        <v>1840</v>
      </c>
    </row>
    <row r="9" spans="1:8" x14ac:dyDescent="0.2">
      <c r="B9" s="6" t="s">
        <v>3</v>
      </c>
      <c r="C9" s="8" t="s">
        <v>10</v>
      </c>
      <c r="D9" s="31">
        <f>D8*D7</f>
        <v>82800</v>
      </c>
      <c r="E9" s="15"/>
      <c r="F9" s="6" t="s">
        <v>3</v>
      </c>
      <c r="G9" s="8" t="s">
        <v>10</v>
      </c>
      <c r="H9" s="31">
        <f>H8*H7</f>
        <v>82800</v>
      </c>
    </row>
    <row r="10" spans="1:8" x14ac:dyDescent="0.2">
      <c r="B10" s="7"/>
      <c r="C10" s="7"/>
      <c r="D10" s="27"/>
      <c r="E10" s="15"/>
      <c r="F10" s="7"/>
      <c r="G10" s="7"/>
      <c r="H10" s="27"/>
    </row>
    <row r="11" spans="1:8" x14ac:dyDescent="0.2">
      <c r="B11" s="6" t="s">
        <v>4</v>
      </c>
      <c r="C11" s="8" t="s">
        <v>106</v>
      </c>
      <c r="D11" s="37">
        <f>SUM(D12:D14)</f>
        <v>24200</v>
      </c>
      <c r="E11" s="15"/>
      <c r="F11" s="6" t="s">
        <v>4</v>
      </c>
      <c r="G11" s="8" t="s">
        <v>106</v>
      </c>
      <c r="H11" s="37">
        <f>SUM(H12:H14)</f>
        <v>24200</v>
      </c>
    </row>
    <row r="12" spans="1:8" x14ac:dyDescent="0.2">
      <c r="B12" s="32" t="s">
        <v>5</v>
      </c>
      <c r="C12" s="32" t="s">
        <v>35</v>
      </c>
      <c r="D12" s="33">
        <f>12*800</f>
        <v>9600</v>
      </c>
      <c r="E12" s="15"/>
      <c r="F12" s="32" t="s">
        <v>5</v>
      </c>
      <c r="G12" s="32" t="s">
        <v>35</v>
      </c>
      <c r="H12" s="33">
        <f>12*800</f>
        <v>9600</v>
      </c>
    </row>
    <row r="13" spans="1:8" ht="18" x14ac:dyDescent="0.2">
      <c r="B13" s="32" t="s">
        <v>6</v>
      </c>
      <c r="C13" s="32" t="s">
        <v>104</v>
      </c>
      <c r="D13" s="33">
        <f>12*800</f>
        <v>9600</v>
      </c>
      <c r="E13" s="15"/>
      <c r="F13" s="32" t="s">
        <v>6</v>
      </c>
      <c r="G13" s="32" t="s">
        <v>104</v>
      </c>
      <c r="H13" s="33">
        <f>12*800</f>
        <v>9600</v>
      </c>
    </row>
    <row r="14" spans="1:8" ht="78" x14ac:dyDescent="0.2">
      <c r="A14" s="2"/>
      <c r="B14" s="84" t="s">
        <v>7</v>
      </c>
      <c r="C14" s="85" t="s">
        <v>112</v>
      </c>
      <c r="D14" s="86">
        <v>5000</v>
      </c>
      <c r="E14" s="16"/>
      <c r="F14" s="84" t="s">
        <v>7</v>
      </c>
      <c r="G14" s="85" t="s">
        <v>112</v>
      </c>
      <c r="H14" s="86">
        <v>5000</v>
      </c>
    </row>
    <row r="15" spans="1:8" x14ac:dyDescent="0.2">
      <c r="A15" s="2"/>
      <c r="B15" s="34" t="s">
        <v>117</v>
      </c>
      <c r="C15" s="88" t="s">
        <v>118</v>
      </c>
      <c r="D15" s="93">
        <f>D9-D11</f>
        <v>58600</v>
      </c>
      <c r="E15" s="16"/>
      <c r="F15" s="34" t="s">
        <v>117</v>
      </c>
      <c r="G15" s="88" t="s">
        <v>118</v>
      </c>
      <c r="H15" s="93">
        <f>H9-H11</f>
        <v>58600</v>
      </c>
    </row>
    <row r="16" spans="1:8" x14ac:dyDescent="0.2">
      <c r="B16" s="7"/>
      <c r="C16" s="7"/>
      <c r="D16" s="27"/>
      <c r="E16" s="15"/>
      <c r="F16" s="7"/>
      <c r="G16" s="7"/>
      <c r="H16" s="27"/>
    </row>
    <row r="17" spans="2:8" s="2" customFormat="1" ht="39" x14ac:dyDescent="0.2">
      <c r="B17" s="87" t="s">
        <v>11</v>
      </c>
      <c r="C17" s="88" t="s">
        <v>116</v>
      </c>
      <c r="D17" s="90">
        <v>2470</v>
      </c>
      <c r="E17" s="16"/>
      <c r="F17" s="87" t="s">
        <v>11</v>
      </c>
      <c r="G17" s="88" t="s">
        <v>116</v>
      </c>
      <c r="H17" s="90">
        <v>2470</v>
      </c>
    </row>
    <row r="18" spans="2:8" s="2" customFormat="1" ht="26" x14ac:dyDescent="0.2">
      <c r="B18" s="91" t="s">
        <v>21</v>
      </c>
      <c r="C18" s="88" t="s">
        <v>115</v>
      </c>
      <c r="D18" s="92">
        <f>(D9-D11-D17)*12.7%</f>
        <v>7128.51</v>
      </c>
      <c r="E18" s="16"/>
      <c r="F18" s="91" t="s">
        <v>21</v>
      </c>
      <c r="G18" s="88" t="s">
        <v>115</v>
      </c>
      <c r="H18" s="92">
        <f>(H9-H11-H17)*12.7%</f>
        <v>7128.51</v>
      </c>
    </row>
    <row r="19" spans="2:8" x14ac:dyDescent="0.2">
      <c r="B19" s="8"/>
      <c r="C19" s="8"/>
      <c r="D19" s="27"/>
      <c r="E19" s="15"/>
      <c r="F19" s="8"/>
      <c r="G19" s="8"/>
      <c r="H19" s="27"/>
    </row>
    <row r="20" spans="2:8" ht="39" x14ac:dyDescent="0.2">
      <c r="B20" s="34" t="s">
        <v>119</v>
      </c>
      <c r="C20" s="34"/>
      <c r="D20" s="31">
        <f>D9-D11-D17-D18</f>
        <v>49001.49</v>
      </c>
      <c r="E20" s="15"/>
      <c r="F20" s="38" t="s">
        <v>27</v>
      </c>
      <c r="G20" s="48" t="s">
        <v>122</v>
      </c>
      <c r="H20" s="45">
        <v>3500</v>
      </c>
    </row>
    <row r="21" spans="2:8" hidden="1" x14ac:dyDescent="0.2">
      <c r="B21" s="19" t="s">
        <v>25</v>
      </c>
      <c r="C21" s="20" t="s">
        <v>30</v>
      </c>
      <c r="D21" s="28">
        <f>MIN(D20,38441)*0.3582</f>
        <v>13769.566200000001</v>
      </c>
      <c r="E21" s="15"/>
      <c r="F21" s="19" t="s">
        <v>25</v>
      </c>
      <c r="G21" s="20" t="s">
        <v>30</v>
      </c>
      <c r="H21" s="28">
        <f>MIN(H25,38441)*0.3582</f>
        <v>13769.566200000001</v>
      </c>
    </row>
    <row r="22" spans="2:8" hidden="1" x14ac:dyDescent="0.2">
      <c r="B22" s="19" t="s">
        <v>24</v>
      </c>
      <c r="C22" s="20" t="s">
        <v>31</v>
      </c>
      <c r="D22" s="28">
        <f>IF(D20&gt;38441,MIN(D20-38441,75518-38441)*0.3748,0)</f>
        <v>3958.0716519999996</v>
      </c>
      <c r="E22" s="15"/>
      <c r="F22" s="19" t="s">
        <v>24</v>
      </c>
      <c r="G22" s="20" t="s">
        <v>31</v>
      </c>
      <c r="H22" s="28">
        <f>IF(H25&gt;38441,MIN(H25-38441,75518-38441)*0.3748,0)</f>
        <v>2646.2716519999994</v>
      </c>
    </row>
    <row r="23" spans="2:8" hidden="1" x14ac:dyDescent="0.2">
      <c r="B23" s="19" t="s">
        <v>23</v>
      </c>
      <c r="C23" s="20" t="s">
        <v>32</v>
      </c>
      <c r="D23" s="28">
        <f>IF(D20&gt;75518,(D20-75518)*0.495,0)</f>
        <v>0</v>
      </c>
      <c r="E23" s="15"/>
      <c r="F23" s="19" t="s">
        <v>23</v>
      </c>
      <c r="G23" s="20" t="s">
        <v>32</v>
      </c>
      <c r="H23" s="28">
        <f>IF(H25&gt;75518,(H25-75518)*0.495,0)</f>
        <v>0</v>
      </c>
    </row>
    <row r="24" spans="2:8" x14ac:dyDescent="0.2">
      <c r="B24" s="19"/>
      <c r="C24" s="20"/>
      <c r="D24" s="28"/>
      <c r="E24" s="15"/>
      <c r="F24" s="8"/>
      <c r="G24" s="8"/>
      <c r="H24" s="18"/>
    </row>
    <row r="25" spans="2:8" x14ac:dyDescent="0.2">
      <c r="B25" s="19"/>
      <c r="C25" s="20"/>
      <c r="D25" s="28"/>
      <c r="E25" s="15"/>
      <c r="F25" s="53" t="s">
        <v>119</v>
      </c>
      <c r="G25" s="53"/>
      <c r="H25" s="62">
        <f>H9-H11-H17-H18-H20</f>
        <v>45501.49</v>
      </c>
    </row>
    <row r="26" spans="2:8" s="2" customFormat="1" ht="86" customHeight="1" x14ac:dyDescent="0.2">
      <c r="B26" s="61" t="s">
        <v>12</v>
      </c>
      <c r="C26" s="60" t="s">
        <v>22</v>
      </c>
      <c r="D26" s="94">
        <f>SUM(D21:D23)</f>
        <v>17727.637852</v>
      </c>
      <c r="E26" s="16"/>
      <c r="F26" s="38" t="s">
        <v>128</v>
      </c>
      <c r="G26" s="48" t="s">
        <v>22</v>
      </c>
      <c r="H26" s="95">
        <f>SUM(H21:H23)</f>
        <v>16415.837852000001</v>
      </c>
    </row>
    <row r="27" spans="2:8" x14ac:dyDescent="0.2">
      <c r="B27" s="7"/>
      <c r="C27" s="7"/>
      <c r="D27" s="27"/>
      <c r="E27" s="15"/>
      <c r="F27" s="7"/>
      <c r="G27" s="7"/>
      <c r="H27" s="17"/>
    </row>
    <row r="28" spans="2:8" ht="18" x14ac:dyDescent="0.2">
      <c r="B28" s="6" t="s">
        <v>121</v>
      </c>
      <c r="C28" s="48" t="s">
        <v>120</v>
      </c>
      <c r="D28" s="31">
        <f>D15-D26</f>
        <v>40872.362148</v>
      </c>
      <c r="E28" s="15"/>
      <c r="F28" s="6" t="s">
        <v>110</v>
      </c>
      <c r="G28" s="48" t="s">
        <v>120</v>
      </c>
      <c r="H28" s="35">
        <f>H15-H26</f>
        <v>42184.162148000003</v>
      </c>
    </row>
    <row r="29" spans="2:8" hidden="1" x14ac:dyDescent="0.2">
      <c r="B29" s="7"/>
      <c r="C29" s="7"/>
      <c r="D29" s="27"/>
      <c r="E29" s="15"/>
      <c r="F29" s="19" t="s">
        <v>25</v>
      </c>
      <c r="G29" s="20" t="s">
        <v>30</v>
      </c>
      <c r="H29" s="21">
        <f>MIN(H28,38441)*0.3582</f>
        <v>13769.566200000001</v>
      </c>
    </row>
    <row r="30" spans="2:8" hidden="1" x14ac:dyDescent="0.2">
      <c r="B30" s="7"/>
      <c r="C30" s="7"/>
      <c r="D30" s="27"/>
      <c r="E30" s="15"/>
      <c r="F30" s="19" t="s">
        <v>24</v>
      </c>
      <c r="G30" s="20" t="s">
        <v>31</v>
      </c>
      <c r="H30" s="21">
        <f>IF(H28&gt;38441,MIN(H28-38441,75518-38441)*0.3748,0)</f>
        <v>1402.9371730704013</v>
      </c>
    </row>
    <row r="31" spans="2:8" hidden="1" x14ac:dyDescent="0.2">
      <c r="B31" s="7"/>
      <c r="C31" s="7"/>
      <c r="D31" s="27"/>
      <c r="E31" s="15"/>
      <c r="F31" s="19" t="s">
        <v>23</v>
      </c>
      <c r="G31" s="20" t="s">
        <v>32</v>
      </c>
      <c r="H31" s="21">
        <f>IF(H28&gt;75518,(H28-75518)*0.495,0)</f>
        <v>0</v>
      </c>
    </row>
    <row r="32" spans="2:8" x14ac:dyDescent="0.2">
      <c r="B32" s="7"/>
      <c r="C32" s="7"/>
      <c r="D32" s="27"/>
      <c r="E32" s="15"/>
      <c r="F32" s="19"/>
      <c r="G32" s="20"/>
      <c r="H32" s="21"/>
    </row>
    <row r="33" spans="2:8" s="2" customFormat="1" ht="64" customHeight="1" x14ac:dyDescent="0.2">
      <c r="B33" s="16"/>
      <c r="C33" s="5" t="s">
        <v>105</v>
      </c>
      <c r="D33" s="29"/>
      <c r="E33" s="16"/>
      <c r="F33" s="38" t="s">
        <v>126</v>
      </c>
      <c r="G33" s="48" t="s">
        <v>123</v>
      </c>
      <c r="H33" s="39">
        <f>'Loondienst inkomen'!D28</f>
        <v>2352.5</v>
      </c>
    </row>
    <row r="34" spans="2:8" ht="71" x14ac:dyDescent="0.2">
      <c r="B34" s="15"/>
      <c r="C34" s="5" t="s">
        <v>103</v>
      </c>
      <c r="D34" s="25"/>
      <c r="E34" s="15"/>
      <c r="F34" s="38" t="s">
        <v>127</v>
      </c>
      <c r="G34" s="48" t="s">
        <v>124</v>
      </c>
      <c r="H34" s="17">
        <f>H20</f>
        <v>3500</v>
      </c>
    </row>
    <row r="35" spans="2:8" ht="18" x14ac:dyDescent="0.2">
      <c r="B35" s="15"/>
      <c r="C35" s="15"/>
      <c r="D35" s="25"/>
      <c r="E35" s="15"/>
      <c r="F35" s="6" t="s">
        <v>125</v>
      </c>
      <c r="G35" s="48" t="s">
        <v>129</v>
      </c>
      <c r="H35" s="35">
        <f>H28-H33-H34</f>
        <v>36331.662148000003</v>
      </c>
    </row>
    <row r="36" spans="2:8" x14ac:dyDescent="0.2">
      <c r="B36" s="15"/>
      <c r="C36" s="15"/>
      <c r="D36" s="25"/>
      <c r="E36" s="15"/>
      <c r="F36" s="7"/>
      <c r="G36" s="7"/>
      <c r="H36" s="7"/>
    </row>
    <row r="37" spans="2:8" x14ac:dyDescent="0.2">
      <c r="B37" s="15"/>
      <c r="C37" s="15"/>
      <c r="D37" s="25"/>
      <c r="E37" s="15"/>
      <c r="F37" s="15"/>
      <c r="G37" s="15"/>
      <c r="H37" s="15"/>
    </row>
    <row r="38" spans="2:8" ht="54" x14ac:dyDescent="0.2">
      <c r="B38" s="83" t="s">
        <v>97</v>
      </c>
      <c r="C38" s="83"/>
      <c r="D38" s="83"/>
      <c r="E38" s="15"/>
      <c r="F38" s="15"/>
      <c r="G38" s="5" t="s">
        <v>105</v>
      </c>
      <c r="H38" s="15"/>
    </row>
    <row r="39" spans="2:8" s="2" customFormat="1" x14ac:dyDescent="0.2">
      <c r="B39" s="74" t="s">
        <v>75</v>
      </c>
      <c r="C39" s="74"/>
      <c r="D39" s="74"/>
      <c r="E39" s="16"/>
      <c r="F39" s="16"/>
      <c r="G39" s="16"/>
      <c r="H39" s="16"/>
    </row>
    <row r="40" spans="2:8" s="2" customFormat="1" ht="53" customHeight="1" x14ac:dyDescent="0.2">
      <c r="B40" s="75" t="s">
        <v>76</v>
      </c>
      <c r="C40" s="75"/>
      <c r="D40" s="75"/>
      <c r="G40" s="5" t="s">
        <v>103</v>
      </c>
    </row>
    <row r="41" spans="2:8" s="2" customFormat="1" ht="28" customHeight="1" x14ac:dyDescent="0.2">
      <c r="B41" s="75" t="s">
        <v>77</v>
      </c>
      <c r="C41" s="75"/>
      <c r="D41" s="75"/>
    </row>
    <row r="42" spans="2:8" s="2" customFormat="1" x14ac:dyDescent="0.2">
      <c r="B42" s="74" t="s">
        <v>78</v>
      </c>
      <c r="C42" s="74"/>
      <c r="D42" s="74"/>
    </row>
    <row r="43" spans="2:8" s="2" customFormat="1" ht="32" customHeight="1" x14ac:dyDescent="0.2">
      <c r="B43" s="75" t="s">
        <v>79</v>
      </c>
      <c r="C43" s="75"/>
      <c r="D43" s="75"/>
    </row>
    <row r="44" spans="2:8" s="2" customFormat="1" ht="32" customHeight="1" x14ac:dyDescent="0.2">
      <c r="B44" s="75" t="s">
        <v>80</v>
      </c>
      <c r="C44" s="75"/>
      <c r="D44" s="75"/>
    </row>
    <row r="45" spans="2:8" s="2" customFormat="1" x14ac:dyDescent="0.2">
      <c r="B45" s="74" t="s">
        <v>81</v>
      </c>
      <c r="C45" s="74"/>
      <c r="D45" s="74"/>
    </row>
    <row r="46" spans="2:8" s="2" customFormat="1" ht="32" customHeight="1" x14ac:dyDescent="0.2">
      <c r="B46" s="75" t="s">
        <v>82</v>
      </c>
      <c r="C46" s="75"/>
      <c r="D46" s="75"/>
    </row>
    <row r="47" spans="2:8" s="2" customFormat="1" x14ac:dyDescent="0.2">
      <c r="B47" s="75" t="s">
        <v>83</v>
      </c>
      <c r="C47" s="75"/>
      <c r="D47" s="75"/>
    </row>
    <row r="48" spans="2:8" s="2" customFormat="1" x14ac:dyDescent="0.2">
      <c r="B48" s="74" t="s">
        <v>84</v>
      </c>
      <c r="C48" s="74"/>
      <c r="D48" s="74"/>
    </row>
    <row r="49" spans="2:4" s="2" customFormat="1" ht="32" customHeight="1" x14ac:dyDescent="0.2">
      <c r="B49" s="75" t="s">
        <v>85</v>
      </c>
      <c r="C49" s="75"/>
      <c r="D49" s="75"/>
    </row>
    <row r="50" spans="2:4" s="2" customFormat="1" x14ac:dyDescent="0.2">
      <c r="B50" s="75" t="s">
        <v>86</v>
      </c>
      <c r="C50" s="75"/>
      <c r="D50" s="75"/>
    </row>
    <row r="51" spans="2:4" s="2" customFormat="1" x14ac:dyDescent="0.2">
      <c r="B51" s="74" t="s">
        <v>87</v>
      </c>
      <c r="C51" s="74"/>
      <c r="D51" s="74"/>
    </row>
    <row r="52" spans="2:4" s="2" customFormat="1" ht="32" customHeight="1" x14ac:dyDescent="0.2">
      <c r="B52" s="75" t="s">
        <v>88</v>
      </c>
      <c r="C52" s="75"/>
      <c r="D52" s="75"/>
    </row>
    <row r="53" spans="2:4" s="2" customFormat="1" x14ac:dyDescent="0.2">
      <c r="B53" s="75" t="s">
        <v>89</v>
      </c>
      <c r="C53" s="75"/>
      <c r="D53" s="75"/>
    </row>
    <row r="54" spans="2:4" s="2" customFormat="1" x14ac:dyDescent="0.2">
      <c r="B54" s="74" t="s">
        <v>90</v>
      </c>
      <c r="C54" s="74"/>
      <c r="D54" s="74"/>
    </row>
    <row r="55" spans="2:4" s="2" customFormat="1" ht="32" customHeight="1" x14ac:dyDescent="0.2">
      <c r="B55" s="75" t="s">
        <v>91</v>
      </c>
      <c r="C55" s="75"/>
      <c r="D55" s="75"/>
    </row>
    <row r="56" spans="2:4" s="2" customFormat="1" x14ac:dyDescent="0.2">
      <c r="B56" s="75" t="s">
        <v>92</v>
      </c>
      <c r="C56" s="75"/>
      <c r="D56" s="75"/>
    </row>
    <row r="57" spans="2:4" s="2" customFormat="1" x14ac:dyDescent="0.2">
      <c r="B57" s="74" t="s">
        <v>93</v>
      </c>
      <c r="C57" s="74"/>
      <c r="D57" s="74"/>
    </row>
    <row r="58" spans="2:4" s="2" customFormat="1" ht="32" customHeight="1" x14ac:dyDescent="0.2">
      <c r="B58" s="75" t="s">
        <v>94</v>
      </c>
      <c r="C58" s="75"/>
      <c r="D58" s="75"/>
    </row>
    <row r="59" spans="2:4" s="2" customFormat="1" ht="31" customHeight="1" x14ac:dyDescent="0.2">
      <c r="B59" s="75" t="s">
        <v>95</v>
      </c>
      <c r="C59" s="75"/>
      <c r="D59" s="75"/>
    </row>
    <row r="60" spans="2:4" s="2" customFormat="1" x14ac:dyDescent="0.2">
      <c r="B60" s="80"/>
      <c r="C60" s="81"/>
      <c r="D60" s="82"/>
    </row>
    <row r="61" spans="2:4" s="2" customFormat="1" ht="45" customHeight="1" x14ac:dyDescent="0.2">
      <c r="B61" s="76" t="s">
        <v>96</v>
      </c>
      <c r="C61" s="76"/>
      <c r="D61" s="76"/>
    </row>
    <row r="62" spans="2:4" s="2" customFormat="1" x14ac:dyDescent="0.2">
      <c r="B62" s="77"/>
      <c r="C62" s="78"/>
      <c r="D62" s="79"/>
    </row>
  </sheetData>
  <mergeCells count="25">
    <mergeCell ref="B38:D38"/>
    <mergeCell ref="B39:D39"/>
    <mergeCell ref="B40:D40"/>
    <mergeCell ref="B41:D41"/>
    <mergeCell ref="B43:D43"/>
    <mergeCell ref="B42:D42"/>
    <mergeCell ref="B62:D62"/>
    <mergeCell ref="B59:D59"/>
    <mergeCell ref="B61:D61"/>
    <mergeCell ref="B45:D45"/>
    <mergeCell ref="B48:D48"/>
    <mergeCell ref="B51:D51"/>
    <mergeCell ref="B54:D54"/>
    <mergeCell ref="B57:D57"/>
    <mergeCell ref="B60:D60"/>
    <mergeCell ref="B50:D50"/>
    <mergeCell ref="B52:D52"/>
    <mergeCell ref="B53:D53"/>
    <mergeCell ref="B55:D55"/>
    <mergeCell ref="B56:D56"/>
    <mergeCell ref="B58:D58"/>
    <mergeCell ref="B49:D49"/>
    <mergeCell ref="B44:D44"/>
    <mergeCell ref="B46:D46"/>
    <mergeCell ref="B47:D4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98565-8D66-C343-A7C8-01683CD69A85}">
  <dimension ref="B3:D35"/>
  <sheetViews>
    <sheetView topLeftCell="A11" zoomScale="139" workbookViewId="0">
      <selection activeCell="H30" sqref="H30"/>
    </sheetView>
  </sheetViews>
  <sheetFormatPr baseColWidth="10" defaultRowHeight="16" x14ac:dyDescent="0.2"/>
  <cols>
    <col min="2" max="2" width="35" bestFit="1" customWidth="1"/>
    <col min="3" max="3" width="53.1640625" customWidth="1"/>
    <col min="4" max="4" width="19" bestFit="1" customWidth="1"/>
  </cols>
  <sheetData>
    <row r="3" spans="2:4" x14ac:dyDescent="0.2">
      <c r="D3" s="51" t="s">
        <v>36</v>
      </c>
    </row>
    <row r="5" spans="2:4" x14ac:dyDescent="0.2">
      <c r="B5" s="72" t="s">
        <v>39</v>
      </c>
      <c r="C5" s="72"/>
      <c r="D5" s="72"/>
    </row>
    <row r="6" spans="2:4" x14ac:dyDescent="0.2">
      <c r="B6" s="72"/>
      <c r="C6" s="72"/>
      <c r="D6" s="72"/>
    </row>
    <row r="7" spans="2:4" x14ac:dyDescent="0.2">
      <c r="B7" s="13" t="s">
        <v>0</v>
      </c>
      <c r="C7" s="13" t="s">
        <v>9</v>
      </c>
      <c r="D7" s="13" t="s">
        <v>13</v>
      </c>
    </row>
    <row r="8" spans="2:4" x14ac:dyDescent="0.2">
      <c r="B8" s="38" t="s">
        <v>98</v>
      </c>
      <c r="C8" s="52" t="s">
        <v>69</v>
      </c>
      <c r="D8" s="45">
        <v>3500</v>
      </c>
    </row>
    <row r="9" spans="2:4" x14ac:dyDescent="0.2">
      <c r="B9" s="46" t="s">
        <v>14</v>
      </c>
      <c r="C9" s="52" t="s">
        <v>69</v>
      </c>
      <c r="D9" s="47">
        <f>12*D8</f>
        <v>42000</v>
      </c>
    </row>
    <row r="10" spans="2:4" x14ac:dyDescent="0.2">
      <c r="B10" s="46"/>
      <c r="C10" s="53"/>
      <c r="D10" s="47"/>
    </row>
    <row r="11" spans="2:4" s="2" customFormat="1" ht="39" x14ac:dyDescent="0.2">
      <c r="B11" s="87" t="s">
        <v>113</v>
      </c>
      <c r="C11" s="88" t="s">
        <v>99</v>
      </c>
      <c r="D11" s="89">
        <f>0.08*D9</f>
        <v>3360</v>
      </c>
    </row>
    <row r="12" spans="2:4" ht="26" x14ac:dyDescent="0.2">
      <c r="B12" s="38" t="s">
        <v>114</v>
      </c>
      <c r="C12" s="48" t="s">
        <v>100</v>
      </c>
      <c r="D12" s="39">
        <f>(D9+D11)*16%</f>
        <v>7257.6</v>
      </c>
    </row>
    <row r="13" spans="2:4" x14ac:dyDescent="0.2">
      <c r="B13" s="38"/>
      <c r="C13" s="52"/>
      <c r="D13" s="39"/>
    </row>
    <row r="14" spans="2:4" ht="17" x14ac:dyDescent="0.2">
      <c r="B14" s="46" t="s">
        <v>40</v>
      </c>
      <c r="C14" s="48" t="s">
        <v>70</v>
      </c>
      <c r="D14" s="47">
        <f>D9+D11-D12</f>
        <v>38102.400000000001</v>
      </c>
    </row>
    <row r="15" spans="2:4" s="4" customFormat="1" hidden="1" x14ac:dyDescent="0.2">
      <c r="B15" s="40" t="s">
        <v>25</v>
      </c>
      <c r="C15" s="41" t="s">
        <v>30</v>
      </c>
      <c r="D15" s="42">
        <f>MIN(D14,38441)*0.3582</f>
        <v>13648.279680000001</v>
      </c>
    </row>
    <row r="16" spans="2:4" s="4" customFormat="1" hidden="1" x14ac:dyDescent="0.2">
      <c r="B16" s="40" t="s">
        <v>24</v>
      </c>
      <c r="C16" s="41" t="s">
        <v>31</v>
      </c>
      <c r="D16" s="42">
        <f>IF(D14&gt;38441,MIN(D14-38441,75518-38441)*0.3748,0)</f>
        <v>0</v>
      </c>
    </row>
    <row r="17" spans="2:4" s="4" customFormat="1" hidden="1" x14ac:dyDescent="0.2">
      <c r="B17" s="40" t="s">
        <v>23</v>
      </c>
      <c r="C17" s="41" t="s">
        <v>32</v>
      </c>
      <c r="D17" s="42">
        <f>IF(D14&gt;75518,(D14-75518)*0.495,0)</f>
        <v>0</v>
      </c>
    </row>
    <row r="18" spans="2:4" x14ac:dyDescent="0.2">
      <c r="B18" s="38" t="s">
        <v>29</v>
      </c>
      <c r="C18" s="54"/>
      <c r="D18" s="39">
        <f>SUM(D15:D17)</f>
        <v>13648.279680000001</v>
      </c>
    </row>
    <row r="19" spans="2:4" x14ac:dyDescent="0.2">
      <c r="B19" s="38"/>
      <c r="C19" s="52"/>
      <c r="D19" s="39"/>
    </row>
    <row r="20" spans="2:4" s="2" customFormat="1" ht="39" x14ac:dyDescent="0.2">
      <c r="B20" s="46" t="s">
        <v>71</v>
      </c>
      <c r="C20" s="48" t="s">
        <v>72</v>
      </c>
      <c r="D20" s="47">
        <f>D14-D18</f>
        <v>24454.120320000002</v>
      </c>
    </row>
    <row r="21" spans="2:4" s="2" customFormat="1" x14ac:dyDescent="0.2">
      <c r="B21" s="46"/>
      <c r="C21" s="48"/>
      <c r="D21" s="47"/>
    </row>
    <row r="22" spans="2:4" x14ac:dyDescent="0.2">
      <c r="B22" s="38" t="s">
        <v>15</v>
      </c>
      <c r="C22" s="52" t="s">
        <v>73</v>
      </c>
      <c r="D22" s="70">
        <v>25</v>
      </c>
    </row>
    <row r="23" spans="2:4" x14ac:dyDescent="0.2">
      <c r="B23" s="38"/>
      <c r="C23" s="52"/>
      <c r="D23" s="39"/>
    </row>
    <row r="24" spans="2:4" s="2" customFormat="1" ht="39" x14ac:dyDescent="0.2">
      <c r="B24" s="43" t="s">
        <v>28</v>
      </c>
      <c r="C24" s="55" t="s">
        <v>37</v>
      </c>
      <c r="D24" s="43"/>
    </row>
    <row r="25" spans="2:4" x14ac:dyDescent="0.2">
      <c r="B25" s="43"/>
      <c r="C25" s="56"/>
      <c r="D25" s="43"/>
    </row>
    <row r="26" spans="2:4" ht="26" x14ac:dyDescent="0.2">
      <c r="B26" s="38" t="s">
        <v>16</v>
      </c>
      <c r="C26" s="48" t="s">
        <v>43</v>
      </c>
      <c r="D26" s="49">
        <v>0.1</v>
      </c>
    </row>
    <row r="27" spans="2:4" s="2" customFormat="1" ht="26" x14ac:dyDescent="0.2">
      <c r="B27" s="38" t="s">
        <v>41</v>
      </c>
      <c r="C27" s="48" t="s">
        <v>111</v>
      </c>
      <c r="D27" s="45">
        <v>18475</v>
      </c>
    </row>
    <row r="28" spans="2:4" s="2" customFormat="1" ht="31" x14ac:dyDescent="0.2">
      <c r="B28" s="38" t="s">
        <v>33</v>
      </c>
      <c r="C28" s="48" t="s">
        <v>74</v>
      </c>
      <c r="D28" s="44">
        <f>(D9-D27)*D26</f>
        <v>2352.5</v>
      </c>
    </row>
    <row r="29" spans="2:4" x14ac:dyDescent="0.2">
      <c r="B29" s="38"/>
      <c r="C29" s="52"/>
      <c r="D29" s="38"/>
    </row>
    <row r="30" spans="2:4" ht="17" x14ac:dyDescent="0.2">
      <c r="B30" s="46" t="s">
        <v>38</v>
      </c>
      <c r="C30" s="52" t="s">
        <v>101</v>
      </c>
      <c r="D30" s="50">
        <f>D20+D28</f>
        <v>26806.620320000002</v>
      </c>
    </row>
    <row r="31" spans="2:4" x14ac:dyDescent="0.2">
      <c r="B31" s="38"/>
      <c r="C31" s="38"/>
      <c r="D31" s="38"/>
    </row>
    <row r="32" spans="2:4" x14ac:dyDescent="0.2">
      <c r="B32" s="57"/>
      <c r="C32" s="57"/>
      <c r="D32" s="57"/>
    </row>
    <row r="33" spans="2:4" ht="71" x14ac:dyDescent="0.2">
      <c r="B33" s="57"/>
      <c r="C33" s="5" t="s">
        <v>44</v>
      </c>
      <c r="D33" s="57"/>
    </row>
    <row r="34" spans="2:4" ht="105" x14ac:dyDescent="0.2">
      <c r="C34" s="5" t="s">
        <v>42</v>
      </c>
    </row>
    <row r="35" spans="2:4" ht="54" x14ac:dyDescent="0.2">
      <c r="C35" s="3" t="s">
        <v>102</v>
      </c>
    </row>
  </sheetData>
  <mergeCells count="1">
    <mergeCell ref="B5:D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3</vt:i4>
      </vt:variant>
    </vt:vector>
  </HeadingPairs>
  <TitlesOfParts>
    <vt:vector size="3" baseType="lpstr">
      <vt:lpstr>Totaal overzicht</vt:lpstr>
      <vt:lpstr>ZZP inkomen + lasten</vt:lpstr>
      <vt:lpstr>Loondienst inkomen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van Roessel</dc:creator>
  <cp:lastModifiedBy>Erik van Roessel</cp:lastModifiedBy>
  <dcterms:created xsi:type="dcterms:W3CDTF">2025-03-18T15:11:10Z</dcterms:created>
  <dcterms:modified xsi:type="dcterms:W3CDTF">2025-04-16T06:37:26Z</dcterms:modified>
</cp:coreProperties>
</file>